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 codeName="{B6124F1A-AFFB-F854-7757-9A1D4C6FC43C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2\Abgespeichert in Sprachen\FR\"/>
    </mc:Choice>
  </mc:AlternateContent>
  <xr:revisionPtr revIDLastSave="0" documentId="8_{7630565D-D2D9-4F34-889F-9FDDBED6E392}" xr6:coauthVersionLast="47" xr6:coauthVersionMax="47" xr10:uidLastSave="{00000000-0000-0000-0000-000000000000}"/>
  <workbookProtection workbookAlgorithmName="SHA-512" workbookHashValue="3TqLgu4auBuOvJA0io5GwbdWtqeIdv7g4406yZb+L9w96IamZPwpqcpSxDkWX/FYvadw2IBFtPKtLJARc7B+aA==" workbookSaltValue="KMloDuat3KLLZmqd3J4LNQ==" workbookSpinCount="100000" lockStructure="1"/>
  <bookViews>
    <workbookView xWindow="28680" yWindow="-120" windowWidth="29040" windowHeight="15840" xr2:uid="{00000000-000D-0000-FFFF-FFFF00000000}"/>
  </bookViews>
  <sheets>
    <sheet name="Order form" sheetId="1" r:id="rId1"/>
    <sheet name="Pricelist" sheetId="2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Languages!$A$1:$E$196</definedName>
    <definedName name="Classic_Line" localSheetId="0">'Order form'!$AN$38:$AN$43</definedName>
    <definedName name="_xlnm.Print_Area" localSheetId="0">'Order form'!$A$1:$AK$90</definedName>
    <definedName name="Exklusive_Line" localSheetId="0">'Order form'!$AQ$38:$AQ$46</definedName>
    <definedName name="Premium_bois_brun_clair" localSheetId="0">'Order form'!$AP$38:$AP$43</definedName>
    <definedName name="Premium_bois_brun_fonce" localSheetId="0">'Order form'!$AO$38:$AO$43</definedName>
    <definedName name="seat" localSheetId="4">#REF!</definedName>
    <definedName name="Seattype" localSheetId="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3" i="1" l="1"/>
  <c r="AM66" i="1"/>
  <c r="AM40" i="1"/>
  <c r="AM39" i="1"/>
  <c r="AM38" i="1"/>
  <c r="AM37" i="1"/>
  <c r="AM33" i="1"/>
  <c r="AM36" i="1"/>
  <c r="AI74" i="1"/>
  <c r="AA74" i="1"/>
  <c r="AB36" i="1"/>
  <c r="AB26" i="1"/>
  <c r="AB25" i="1"/>
  <c r="Q51" i="1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8" i="2"/>
  <c r="D43" i="2" l="1"/>
  <c r="D44" i="2"/>
  <c r="I44" i="2" s="1"/>
  <c r="D20" i="2" l="1"/>
  <c r="D42" i="2" l="1"/>
  <c r="I42" i="2" s="1"/>
  <c r="D40" i="2"/>
  <c r="I40" i="2" s="1"/>
  <c r="D41" i="2"/>
  <c r="I41" i="2" s="1"/>
  <c r="I43" i="2"/>
  <c r="D45" i="2"/>
  <c r="I45" i="2" s="1"/>
  <c r="A178" i="11"/>
  <c r="A205" i="11"/>
  <c r="A39" i="11"/>
  <c r="A175" i="11"/>
  <c r="A181" i="11"/>
  <c r="AE2" i="1" l="1"/>
  <c r="A189" i="11"/>
  <c r="A185" i="11"/>
  <c r="A163" i="11"/>
  <c r="A211" i="11"/>
  <c r="A134" i="11"/>
  <c r="A207" i="11"/>
  <c r="A188" i="11"/>
  <c r="A203" i="11"/>
  <c r="A126" i="11"/>
  <c r="A184" i="11"/>
  <c r="A177" i="11"/>
  <c r="A176" i="11"/>
  <c r="A204" i="11"/>
  <c r="A210" i="11"/>
  <c r="A143" i="11"/>
  <c r="A183" i="11"/>
  <c r="A159" i="11"/>
  <c r="A165" i="11"/>
  <c r="A73" i="11"/>
  <c r="A142" i="11"/>
  <c r="A160" i="11"/>
  <c r="A212" i="11"/>
  <c r="A162" i="11"/>
  <c r="A179" i="11"/>
  <c r="A209" i="11"/>
  <c r="A182" i="11"/>
  <c r="A164" i="11"/>
  <c r="A156" i="11"/>
  <c r="A208" i="11"/>
  <c r="A68" i="11"/>
  <c r="A206" i="11"/>
  <c r="A161" i="11"/>
  <c r="A133" i="11"/>
  <c r="A180" i="11"/>
  <c r="D39" i="2" l="1"/>
  <c r="I39" i="2" s="1"/>
  <c r="A201" i="11"/>
  <c r="A123" i="11"/>
  <c r="A102" i="11"/>
  <c r="A202" i="11"/>
  <c r="A20" i="11"/>
  <c r="A56" i="11"/>
  <c r="A19" i="11"/>
  <c r="A10" i="11"/>
  <c r="Q31" i="1" l="1"/>
  <c r="D25" i="2"/>
  <c r="Q64" i="1" l="1"/>
  <c r="A174" i="11"/>
  <c r="A158" i="11"/>
  <c r="AD33" i="1" l="1"/>
  <c r="D26" i="2" s="1"/>
  <c r="A198" i="11"/>
  <c r="A197" i="11"/>
  <c r="A199" i="11"/>
  <c r="A200" i="11"/>
  <c r="A155" i="10" l="1"/>
  <c r="A153" i="10"/>
  <c r="A151" i="10"/>
  <c r="A149" i="10"/>
  <c r="A147" i="10"/>
  <c r="C8" i="2" l="1"/>
  <c r="D8" i="2"/>
  <c r="A150" i="11"/>
  <c r="A94" i="11"/>
  <c r="A151" i="11"/>
  <c r="A93" i="11"/>
  <c r="A117" i="11"/>
  <c r="A154" i="11"/>
  <c r="A87" i="11"/>
  <c r="A128" i="11"/>
  <c r="A25" i="11"/>
  <c r="A41" i="11"/>
  <c r="A100" i="11"/>
  <c r="A85" i="11"/>
  <c r="A61" i="11"/>
  <c r="A36" i="11"/>
  <c r="A83" i="11"/>
  <c r="A187" i="11"/>
  <c r="A108" i="11"/>
  <c r="A69" i="11"/>
  <c r="A23" i="11"/>
  <c r="A33" i="11"/>
  <c r="A107" i="11"/>
  <c r="A75" i="11"/>
  <c r="A195" i="11"/>
  <c r="A122" i="11"/>
  <c r="A65" i="11"/>
  <c r="A4" i="11"/>
  <c r="A27" i="11"/>
  <c r="A138" i="11"/>
  <c r="A66" i="11"/>
  <c r="A190" i="11"/>
  <c r="A92" i="11"/>
  <c r="A135" i="11"/>
  <c r="A79" i="11"/>
  <c r="A196" i="11"/>
  <c r="A81" i="11"/>
  <c r="A48" i="11"/>
  <c r="A45" i="11"/>
  <c r="A193" i="11"/>
  <c r="A18" i="11"/>
  <c r="A111" i="11"/>
  <c r="A7" i="11"/>
  <c r="A170" i="11"/>
  <c r="A88" i="11"/>
  <c r="A57" i="11"/>
  <c r="A119" i="11"/>
  <c r="A70" i="11"/>
  <c r="A30" i="11"/>
  <c r="A17" i="11"/>
  <c r="A171" i="11"/>
  <c r="A120" i="11"/>
  <c r="A140" i="11"/>
  <c r="A114" i="11"/>
  <c r="A80" i="11"/>
  <c r="A130" i="11"/>
  <c r="A78" i="11"/>
  <c r="A125" i="11"/>
  <c r="A84" i="11"/>
  <c r="A55" i="11"/>
  <c r="A192" i="11"/>
  <c r="A152" i="11"/>
  <c r="A35" i="11"/>
  <c r="A14" i="11"/>
  <c r="A113" i="11"/>
  <c r="A58" i="11"/>
  <c r="A118" i="11"/>
  <c r="A148" i="11"/>
  <c r="A129" i="11"/>
  <c r="A8" i="11"/>
  <c r="A46" i="11"/>
  <c r="A43" i="11"/>
  <c r="A47" i="11"/>
  <c r="A77" i="11"/>
  <c r="A127" i="11"/>
  <c r="A96" i="11"/>
  <c r="A104" i="11"/>
  <c r="A157" i="11"/>
  <c r="A2" i="11"/>
  <c r="A63" i="11"/>
  <c r="A155" i="11"/>
  <c r="A53" i="11"/>
  <c r="A16" i="11"/>
  <c r="A95" i="11"/>
  <c r="A9" i="11"/>
  <c r="A67" i="11"/>
  <c r="A131" i="11"/>
  <c r="A168" i="11"/>
  <c r="A149" i="11"/>
  <c r="A11" i="11"/>
  <c r="A91" i="11"/>
  <c r="A112" i="11"/>
  <c r="A89" i="11"/>
  <c r="A97" i="11"/>
  <c r="A28" i="11"/>
  <c r="A34" i="11"/>
  <c r="A115" i="11"/>
  <c r="A5" i="11"/>
  <c r="A167" i="11"/>
  <c r="A106" i="11"/>
  <c r="A166" i="11"/>
  <c r="A98" i="11"/>
  <c r="A38" i="11"/>
  <c r="A64" i="11"/>
  <c r="A194" i="11"/>
  <c r="A13" i="11"/>
  <c r="A124" i="11"/>
  <c r="A29" i="11"/>
  <c r="A44" i="11"/>
  <c r="A21" i="11"/>
  <c r="A132" i="11"/>
  <c r="A31" i="11"/>
  <c r="A52" i="11"/>
  <c r="A137" i="11"/>
  <c r="A99" i="11"/>
  <c r="A72" i="11"/>
  <c r="A62" i="11"/>
  <c r="A40" i="11"/>
  <c r="A121" i="11"/>
  <c r="A12" i="11"/>
  <c r="A110" i="11"/>
  <c r="A153" i="11"/>
  <c r="A109" i="11"/>
  <c r="A37" i="11"/>
  <c r="A173" i="11"/>
  <c r="A42" i="11"/>
  <c r="A90" i="11"/>
  <c r="A105" i="11"/>
  <c r="A49" i="11"/>
  <c r="A6" i="11"/>
  <c r="A146" i="11"/>
  <c r="A60" i="11"/>
  <c r="A186" i="11"/>
  <c r="A101" i="11"/>
  <c r="A169" i="11"/>
  <c r="A141" i="11"/>
  <c r="A116" i="11"/>
  <c r="A54" i="11"/>
  <c r="A139" i="11"/>
  <c r="A76" i="11"/>
  <c r="A82" i="11"/>
  <c r="A51" i="11"/>
  <c r="A24" i="11"/>
  <c r="A32" i="11"/>
  <c r="A26" i="11"/>
  <c r="A136" i="11"/>
  <c r="A59" i="11"/>
  <c r="A103" i="11"/>
  <c r="A50" i="11"/>
  <c r="A191" i="11"/>
  <c r="A22" i="11"/>
  <c r="A74" i="11"/>
  <c r="A3" i="11"/>
  <c r="A86" i="11"/>
  <c r="A71" i="11"/>
  <c r="A172" i="11"/>
  <c r="A147" i="11"/>
  <c r="A15" i="11"/>
  <c r="D34" i="2" l="1"/>
  <c r="D9" i="2" l="1"/>
  <c r="I9" i="2" s="1"/>
  <c r="D28" i="2" l="1"/>
  <c r="D37" i="2" l="1"/>
  <c r="I37" i="2" s="1"/>
  <c r="D35" i="2"/>
  <c r="I35" i="2" s="1"/>
  <c r="D23" i="2" l="1"/>
  <c r="D21" i="2" l="1"/>
  <c r="D12" i="2"/>
  <c r="I8" i="2" l="1"/>
  <c r="C2" i="2" l="1"/>
  <c r="D22" i="2" l="1"/>
  <c r="D19" i="2"/>
  <c r="D18" i="2"/>
  <c r="D17" i="2"/>
  <c r="D16" i="2"/>
  <c r="D15" i="2"/>
  <c r="G1" i="2" l="1"/>
  <c r="D33" i="2" l="1"/>
  <c r="I34" i="2" l="1"/>
  <c r="I33" i="2"/>
  <c r="I28" i="2"/>
  <c r="I25" i="2"/>
  <c r="D24" i="2"/>
  <c r="I24" i="2" s="1"/>
  <c r="D11" i="2" l="1"/>
  <c r="I11" i="2" s="1"/>
  <c r="D10" i="2"/>
  <c r="I23" i="2"/>
  <c r="I21" i="2"/>
  <c r="I22" i="2"/>
  <c r="I20" i="2"/>
  <c r="I19" i="2"/>
  <c r="I18" i="2"/>
  <c r="I17" i="2"/>
  <c r="I16" i="2"/>
  <c r="I15" i="2"/>
  <c r="I12" i="2"/>
  <c r="C9" i="2"/>
  <c r="D13" i="2" l="1"/>
  <c r="I13" i="2" s="1"/>
  <c r="D27" i="2"/>
  <c r="I27" i="2" s="1"/>
  <c r="D36" i="2"/>
  <c r="I36" i="2" s="1"/>
  <c r="D14" i="2"/>
  <c r="I14" i="2" s="1"/>
  <c r="I10" i="2"/>
  <c r="I26" i="2" l="1"/>
  <c r="D38" i="2" l="1"/>
  <c r="I38" i="2" s="1"/>
  <c r="I47" i="2" s="1"/>
  <c r="I48" i="2" s="1"/>
  <c r="I49" i="2" l="1"/>
</calcChain>
</file>

<file path=xl/sharedStrings.xml><?xml version="1.0" encoding="utf-8"?>
<sst xmlns="http://schemas.openxmlformats.org/spreadsheetml/2006/main" count="2308" uniqueCount="968">
  <si>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</si>
  <si>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</si>
  <si>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</si>
  <si>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</si>
  <si>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</si>
  <si>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</si>
  <si>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</si>
  <si>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</si>
  <si>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</si>
  <si>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</si>
  <si>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</si>
  <si>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</si>
  <si>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</si>
  <si>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</si>
  <si>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months</t>
  </si>
  <si>
    <t>Fixing of the rails</t>
  </si>
  <si>
    <t>Stainless steel label</t>
  </si>
  <si>
    <t>Order reference name (or number)</t>
  </si>
  <si>
    <t>Item</t>
  </si>
  <si>
    <t>Basic price</t>
  </si>
  <si>
    <t>Location</t>
  </si>
  <si>
    <t>unit</t>
  </si>
  <si>
    <t>Rail</t>
  </si>
  <si>
    <t>Extra pillars for controls</t>
  </si>
  <si>
    <t>Additional stop</t>
  </si>
  <si>
    <t>90° curve</t>
  </si>
  <si>
    <t>180° curve</t>
  </si>
  <si>
    <t>Special curve (nonstandard radius; each 90° or 3 m)</t>
  </si>
  <si>
    <t>Negative curve (each 90° or 3 m)</t>
  </si>
  <si>
    <t>Curves</t>
  </si>
  <si>
    <t>Plastic cover</t>
  </si>
  <si>
    <t>Controls</t>
  </si>
  <si>
    <t>Radio controls with large push buttons (in compliance with EN81-40)</t>
  </si>
  <si>
    <t>Additional costs</t>
  </si>
  <si>
    <t>pcs</t>
  </si>
  <si>
    <t>Transport box</t>
  </si>
  <si>
    <t>Total length of rails</t>
  </si>
  <si>
    <t>Extra control (2 pcs included in basic price)</t>
  </si>
  <si>
    <t>Warranty (always fill out)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</si>
  <si>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</si>
  <si>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</si>
  <si>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</si>
  <si>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</si>
  <si>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</si>
  <si>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</si>
  <si>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</si>
  <si>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</si>
  <si>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</si>
  <si>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</si>
  <si>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</si>
  <si>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</si>
  <si>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</si>
  <si>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</si>
  <si>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</si>
  <si>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</si>
  <si>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</si>
  <si>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</si>
  <si>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</si>
  <si>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</si>
  <si>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</si>
  <si>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</si>
  <si>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</si>
  <si>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</si>
  <si>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</si>
  <si>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</si>
  <si>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</si>
  <si>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</si>
  <si>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</si>
  <si>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none</t>
  </si>
  <si>
    <t>Delivery date</t>
  </si>
  <si>
    <t>Prepared by</t>
  </si>
  <si>
    <t>Mini key</t>
  </si>
  <si>
    <t>Warranty time</t>
  </si>
  <si>
    <t>Drawing time urgency</t>
  </si>
  <si>
    <t>Total price VAT excl.:</t>
  </si>
  <si>
    <t>Discount:</t>
  </si>
  <si>
    <t>Price list</t>
  </si>
  <si>
    <t>Customer (client):</t>
  </si>
  <si>
    <t>EUR/unit</t>
  </si>
  <si>
    <t>Seat design type</t>
  </si>
  <si>
    <t>Premium_Line_dark_brown_wood</t>
  </si>
  <si>
    <t>Design specifications</t>
  </si>
  <si>
    <t>Automatic seat swivel</t>
  </si>
  <si>
    <t>Upholstery</t>
  </si>
  <si>
    <t>Classic_Line</t>
  </si>
  <si>
    <t>Premium_Line_light_brown_wood</t>
  </si>
  <si>
    <t>Exclusive_Line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</si>
  <si>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</si>
  <si>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</si>
  <si>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</si>
  <si>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</si>
  <si>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</si>
  <si>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</si>
  <si>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</si>
  <si>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</si>
  <si>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</si>
  <si>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</si>
  <si>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</si>
  <si>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</si>
  <si>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</si>
  <si>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</si>
  <si>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</si>
  <si>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</si>
  <si>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</si>
  <si>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</si>
  <si>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</si>
  <si>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</si>
  <si>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</si>
  <si>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</si>
  <si>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Stairlift</t>
  </si>
  <si>
    <t>Automatic footrest folding</t>
  </si>
  <si>
    <t>Fixing on the wall</t>
  </si>
  <si>
    <t>On downstairs side (standard)</t>
  </si>
  <si>
    <t>Q1 (standard)</t>
  </si>
  <si>
    <t>Plastic cover for footplates</t>
  </si>
  <si>
    <t>Joystick position side</t>
  </si>
  <si>
    <t>Extra heavy batteries</t>
  </si>
  <si>
    <t>Creme (artificial leather)</t>
  </si>
  <si>
    <t>Service display</t>
  </si>
  <si>
    <t>Stand-up seat version (up to 120 kg)</t>
  </si>
  <si>
    <t>ALPHA stairlift</t>
  </si>
  <si>
    <t>Zinc sprayed rail (outdoor treatment)</t>
  </si>
  <si>
    <t>Clamp fixing on the steps</t>
  </si>
  <si>
    <t>into the steps (standard)</t>
  </si>
  <si>
    <t>Handset</t>
  </si>
  <si>
    <t>Extra heavy batteries (12 Ah)</t>
  </si>
  <si>
    <t>Drawing time urgency in working days</t>
  </si>
  <si>
    <t>not specified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</si>
  <si>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</si>
  <si>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</si>
  <si>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</si>
  <si>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</si>
  <si>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</si>
  <si>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</si>
  <si>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</si>
  <si>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</si>
  <si>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</si>
  <si>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</si>
  <si>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</si>
  <si>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</si>
  <si>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</si>
  <si>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</si>
  <si>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</si>
  <si>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</si>
  <si>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</si>
  <si>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</si>
  <si>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</si>
  <si>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</si>
  <si>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</si>
  <si>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</si>
  <si>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</si>
  <si>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</si>
  <si>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</si>
  <si>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</si>
  <si>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</si>
  <si>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</si>
  <si>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</si>
  <si>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</si>
  <si>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</si>
  <si>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</si>
  <si>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</si>
  <si>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</si>
  <si>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</si>
  <si>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</si>
  <si>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</si>
  <si>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</si>
  <si>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</si>
  <si>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</si>
  <si>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</si>
  <si>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</si>
  <si>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</si>
  <si>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</si>
  <si>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</si>
  <si>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</si>
  <si>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</si>
  <si>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</si>
  <si>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</si>
  <si>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</si>
  <si>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</si>
  <si>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</si>
  <si>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</si>
  <si>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</si>
  <si>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</si>
  <si>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</si>
  <si>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</si>
  <si>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</si>
  <si>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</si>
  <si>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</si>
  <si>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</si>
  <si>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</si>
  <si>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</si>
  <si>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</si>
  <si>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</si>
  <si>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</si>
  <si>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</si>
  <si>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</si>
  <si>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</si>
  <si>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</si>
  <si>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</si>
  <si>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</si>
  <si>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</si>
  <si>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</si>
  <si>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</si>
  <si>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</si>
  <si>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</si>
  <si>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</si>
  <si>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</si>
  <si>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</si>
  <si>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</si>
  <si>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</si>
  <si>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</si>
  <si>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</si>
  <si>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</si>
  <si>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</si>
  <si>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</si>
  <si>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</si>
  <si>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</si>
  <si>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</si>
  <si>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</si>
  <si>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</si>
  <si>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</si>
  <si>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</si>
  <si>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</si>
  <si>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</si>
  <si>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</si>
  <si>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</si>
  <si>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</si>
  <si>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</si>
  <si>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</si>
  <si>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</si>
  <si>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</si>
  <si>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</si>
  <si>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</si>
  <si>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</si>
  <si>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</si>
  <si>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</si>
  <si>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</si>
  <si>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</si>
  <si>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Seat design execution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</si>
  <si>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</si>
  <si>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</si>
  <si>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</si>
  <si>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</si>
  <si>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</si>
  <si>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</si>
  <si>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</si>
  <si>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</si>
  <si>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</si>
  <si>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</si>
  <si>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</si>
  <si>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</si>
  <si>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</si>
  <si>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</si>
  <si>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</si>
  <si>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</si>
  <si>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</si>
  <si>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</si>
  <si>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</si>
  <si>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</si>
  <si>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</si>
  <si>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</si>
  <si>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</si>
  <si>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</si>
  <si>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</si>
  <si>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</si>
  <si>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</si>
  <si>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</si>
  <si>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</si>
  <si>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</si>
  <si>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</si>
  <si>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</si>
  <si>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</si>
  <si>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</si>
  <si>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</si>
  <si>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</si>
  <si>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</si>
  <si>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</si>
  <si>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</si>
  <si>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</si>
  <si>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</si>
  <si>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</si>
  <si>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</si>
  <si>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</si>
  <si>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</si>
  <si>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</si>
  <si>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</si>
  <si>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</si>
  <si>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</si>
  <si>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</si>
  <si>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</si>
  <si>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</si>
  <si>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</si>
  <si>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</si>
  <si>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</si>
  <si>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</si>
  <si>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</si>
  <si>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</si>
  <si>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</si>
  <si>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</si>
  <si>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</si>
  <si>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</si>
  <si>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</si>
  <si>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</si>
  <si>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</si>
  <si>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</si>
  <si>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</si>
  <si>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</si>
  <si>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</si>
  <si>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</si>
  <si>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</si>
  <si>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</si>
  <si>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</si>
  <si>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</si>
  <si>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</si>
  <si>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</si>
  <si>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</si>
  <si>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</si>
  <si>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</si>
  <si>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</si>
  <si>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</si>
  <si>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</si>
  <si>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</si>
  <si>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</si>
  <si>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</si>
  <si>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</si>
  <si>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</si>
  <si>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</si>
  <si>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</si>
  <si>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</si>
  <si>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</si>
  <si>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</si>
  <si>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</si>
  <si>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</si>
  <si>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</si>
  <si>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</si>
  <si>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</si>
  <si>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</si>
  <si>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</si>
  <si>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</si>
  <si>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</si>
  <si>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</si>
  <si>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</si>
  <si>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</si>
  <si>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</si>
  <si>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</si>
  <si>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</si>
  <si>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</si>
  <si>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</si>
  <si>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</si>
  <si>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</si>
  <si>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</si>
  <si>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</si>
  <si>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</si>
  <si>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</si>
  <si>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</si>
  <si>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</si>
  <si>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</si>
  <si>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</si>
  <si>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</si>
  <si>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</si>
  <si>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</si>
  <si>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</si>
  <si>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</si>
  <si>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</si>
  <si>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</si>
  <si>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</si>
  <si>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</si>
  <si>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</si>
  <si>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</si>
  <si>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</si>
  <si>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</si>
  <si>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</si>
  <si>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</si>
  <si>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</si>
  <si>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</si>
  <si>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</si>
  <si>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</si>
  <si>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</si>
  <si>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</si>
  <si>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</si>
  <si>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</si>
  <si>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</si>
  <si>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</si>
  <si>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</si>
  <si>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</si>
  <si>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</si>
  <si>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</si>
  <si>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</si>
  <si>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</si>
  <si>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</si>
  <si>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</si>
  <si>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</si>
  <si>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</si>
  <si>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</si>
  <si>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</si>
  <si>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</si>
  <si>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</si>
  <si>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</si>
  <si>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</si>
  <si>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</si>
  <si>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</si>
  <si>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</si>
  <si>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</si>
  <si>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</si>
  <si>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</si>
  <si>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</si>
  <si>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</si>
  <si>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</si>
  <si>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</si>
  <si>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</si>
  <si>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</si>
  <si>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</si>
  <si>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</si>
  <si>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</si>
  <si>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</si>
  <si>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</si>
  <si>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</si>
  <si>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</si>
  <si>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</si>
  <si>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</si>
  <si>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</si>
  <si>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</si>
  <si>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</si>
  <si>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</si>
  <si>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</si>
  <si>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</si>
  <si>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</si>
  <si>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</si>
  <si>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</si>
  <si>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</si>
  <si>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</si>
  <si>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</si>
  <si>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</si>
  <si>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</si>
  <si>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</si>
  <si>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</si>
  <si>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</si>
  <si>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</si>
  <si>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</si>
  <si>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</si>
  <si>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</si>
  <si>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</si>
  <si>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</si>
  <si>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</si>
  <si>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</si>
  <si>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</si>
  <si>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</si>
  <si>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</si>
  <si>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</si>
  <si>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</si>
  <si>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</si>
  <si>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</si>
  <si>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</si>
  <si>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</si>
  <si>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</si>
  <si>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</si>
  <si>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</si>
  <si>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</si>
  <si>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</si>
  <si>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</si>
  <si>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</si>
  <si>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</si>
  <si>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</si>
  <si>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</si>
  <si>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</si>
  <si>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</si>
  <si>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</si>
  <si>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</si>
  <si>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</si>
  <si>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</si>
  <si>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</si>
  <si>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</si>
  <si>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</si>
  <si>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</si>
  <si>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</si>
  <si>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</si>
  <si>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</si>
  <si>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</si>
  <si>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</si>
  <si>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</si>
  <si>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</si>
  <si>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</si>
  <si>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</si>
  <si>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</si>
  <si>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</si>
  <si>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</si>
  <si>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</si>
  <si>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Nombre de courbes négatives</t>
  </si>
  <si>
    <t>Nombre de courbures verticales</t>
  </si>
  <si>
    <t>Nombre d'arrêts intermédiaires</t>
  </si>
  <si>
    <t>Traitement de surface du rail</t>
  </si>
  <si>
    <t>Intérieur</t>
  </si>
  <si>
    <t>Monte-escalier + rail (standard)</t>
  </si>
  <si>
    <t>Autres options</t>
  </si>
  <si>
    <t>Temps de garantie</t>
  </si>
  <si>
    <t>Étiquette en acier inoxydable</t>
  </si>
  <si>
    <t>Boîte de transport</t>
  </si>
  <si>
    <t>Temps de dessin urgent en jours ouvrables</t>
  </si>
  <si>
    <t>Affichage de service</t>
  </si>
  <si>
    <t>Couvercle en plastique pour repose-pieds</t>
  </si>
  <si>
    <t>Dimensions utilisateur facultatives</t>
  </si>
  <si>
    <t>Batteries extra lourdes</t>
  </si>
  <si>
    <t>Hauteur du siège à la tête:</t>
  </si>
  <si>
    <t>Distance du dos aux genoux: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</si>
  <si>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</si>
  <si>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</si>
  <si>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</si>
  <si>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</si>
  <si>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</si>
  <si>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</si>
  <si>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</si>
  <si>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ALPHA STAIRLIFT</t>
  </si>
  <si>
    <t>ORDER FORM</t>
  </si>
  <si>
    <t>ALPHA TREPPENLIFT</t>
  </si>
  <si>
    <t>BESTELLFORMULAR</t>
  </si>
  <si>
    <t>BON DE COMMANDE</t>
  </si>
  <si>
    <t>Exklusive_Linie</t>
  </si>
  <si>
    <t>Premium_helles_Holz</t>
  </si>
  <si>
    <t>Premium_dunkles_Holz</t>
  </si>
  <si>
    <t>Premium_bois_brun_fonce</t>
  </si>
  <si>
    <t>Premium_bois_brun_clair</t>
  </si>
  <si>
    <t>Semaine</t>
  </si>
  <si>
    <t>Lieferdatum</t>
  </si>
  <si>
    <t>Housse plastique pour unité extérieur</t>
  </si>
  <si>
    <t>Nr. total de contrôle externe</t>
  </si>
  <si>
    <t>mm</t>
  </si>
  <si>
    <t>Société</t>
  </si>
  <si>
    <t>Firma</t>
  </si>
  <si>
    <t>Company</t>
  </si>
  <si>
    <t>Dans les marches (standard)</t>
  </si>
  <si>
    <t>Pince de fixation sur les marches</t>
  </si>
  <si>
    <t>Sur le mur avec poteaux supportés</t>
  </si>
  <si>
    <t>Monté sur poteau</t>
  </si>
  <si>
    <t>ALPHA MONTE-ESCALIER</t>
  </si>
  <si>
    <t>Adresse</t>
  </si>
  <si>
    <t>Le pays</t>
  </si>
  <si>
    <t>Lieu d'installation</t>
  </si>
  <si>
    <t>Num. de production</t>
  </si>
  <si>
    <t>PLZ</t>
  </si>
  <si>
    <t>Special RAL</t>
  </si>
  <si>
    <t>Verzinkt + Special RAL</t>
  </si>
  <si>
    <t>Zinc + Special RAL</t>
  </si>
  <si>
    <t>=IF(Q25="straight start with bottom overrun","mm from first step to end of chair", "")</t>
  </si>
  <si>
    <t>=IF(Q26="straight top overrun","mm from last step to end of chair", "")</t>
  </si>
  <si>
    <t>=IF(Q25="Gerade mit horizontalem Auslauf","mm von erster Stufe bis Ende Sitz", "")</t>
  </si>
  <si>
    <t>=IF(Q26="Gerader Überlauf","mm von letzter Stufe bis Ende Sitz", "")</t>
  </si>
  <si>
    <t>=IF(Q26="Débordement droit","mm de la dernière étape à la fin du fauteuil", "")</t>
  </si>
  <si>
    <t>Automatic hinge rail</t>
  </si>
  <si>
    <t>Automatische Klappschiene</t>
  </si>
  <si>
    <t>Rail relevable électrique</t>
  </si>
  <si>
    <t>Datum</t>
  </si>
  <si>
    <t>Date</t>
  </si>
  <si>
    <t>FORMULARIO DE PEDIDO</t>
  </si>
  <si>
    <t>Idioma</t>
  </si>
  <si>
    <t>Fecha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</si>
  <si>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</si>
  <si>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</si>
  <si>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</si>
  <si>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</si>
  <si>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</si>
  <si>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</si>
  <si>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</si>
  <si>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</si>
  <si>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Ubicación de la instalación</t>
  </si>
  <si>
    <t>Lado de la instalación</t>
  </si>
  <si>
    <t>No. de producción</t>
  </si>
  <si>
    <t>Nombre de referencia del pedido (o número)</t>
  </si>
  <si>
    <t>Parada inferior</t>
  </si>
  <si>
    <t>Parada superior</t>
  </si>
  <si>
    <t>Número de curvas de 90 °</t>
  </si>
  <si>
    <t>Número de curvas de 180 °</t>
  </si>
  <si>
    <t>Número de curvas especiales</t>
  </si>
  <si>
    <t>Número de curvas negativas</t>
  </si>
  <si>
    <t>Número de curvas verticales</t>
  </si>
  <si>
    <t>Número de paradas intermedias</t>
  </si>
  <si>
    <t>Interior</t>
  </si>
  <si>
    <t>Al aire libre</t>
  </si>
  <si>
    <t>Izquierda</t>
  </si>
  <si>
    <t>Derecha</t>
  </si>
  <si>
    <t>90 °</t>
  </si>
  <si>
    <t>180 °</t>
  </si>
  <si>
    <t>Curva especial</t>
  </si>
  <si>
    <t>Directamente en el último paso</t>
  </si>
  <si>
    <t>90 ° en el aterrizaje superior</t>
  </si>
  <si>
    <t>180 ° en el aterrizaje superior</t>
  </si>
  <si>
    <t>Curva especial en el aterrizaje superior.</t>
  </si>
  <si>
    <t>Especificaciones de diseño</t>
  </si>
  <si>
    <t>Ejecución</t>
  </si>
  <si>
    <t>Tipo de diseño de asiento</t>
  </si>
  <si>
    <t>Tapicería</t>
  </si>
  <si>
    <t>Asiento giratorio automático</t>
  </si>
  <si>
    <t>Mayor distancia del reposabrazos (+ 100mm)</t>
  </si>
  <si>
    <t>Controles de aterrizaje externos (siempre radio)</t>
  </si>
  <si>
    <t>Tipo de llave</t>
  </si>
  <si>
    <t>Total no. de controles de aterrizaje externos</t>
  </si>
  <si>
    <t>Azul</t>
  </si>
  <si>
    <t>Verde</t>
  </si>
  <si>
    <t>Perla blanca</t>
  </si>
  <si>
    <t>Marrón nogal</t>
  </si>
  <si>
    <t>Safran amarillo</t>
  </si>
  <si>
    <t>Oliva (tejido textil)</t>
  </si>
  <si>
    <t>Granito (tejido textil)</t>
  </si>
  <si>
    <t>Burdeos (tejido textil)</t>
  </si>
  <si>
    <t>Mármol (tejido textil)</t>
  </si>
  <si>
    <t>Marfil (tejido textil)</t>
  </si>
  <si>
    <t>Basalto (cuero artificial)</t>
  </si>
  <si>
    <t>Borgoña (cuero artificial)</t>
  </si>
  <si>
    <t>Mocha (cuero artificial)</t>
  </si>
  <si>
    <t>Sí</t>
  </si>
  <si>
    <t>En el lado de abajo (estándar)</t>
  </si>
  <si>
    <t>En el lado de arriba (opcional)</t>
  </si>
  <si>
    <t>Teclado de membrana (estándar)</t>
  </si>
  <si>
    <t>Grandes pulsadores</t>
  </si>
  <si>
    <t>Sin llave</t>
  </si>
  <si>
    <t>Mini llave</t>
  </si>
  <si>
    <t>Auricular</t>
  </si>
  <si>
    <t>Montado en la pared</t>
  </si>
  <si>
    <t>Montado en pilar</t>
  </si>
  <si>
    <t>Otras opciones</t>
  </si>
  <si>
    <t>Tiempo de garantia</t>
  </si>
  <si>
    <t>Etiqueta de acero inoxidable</t>
  </si>
  <si>
    <t>Caja de transporte</t>
  </si>
  <si>
    <t>Pantalla de servicio</t>
  </si>
  <si>
    <t>Mayor capacidad de carga de 145kg.</t>
  </si>
  <si>
    <t>Dimensiones de usuario opcionales</t>
  </si>
  <si>
    <t>Baterías extra pesadas</t>
  </si>
  <si>
    <t>Estructura de soporte</t>
  </si>
  <si>
    <t>Información Adicional</t>
  </si>
  <si>
    <t>Fecha de entrega</t>
  </si>
  <si>
    <t>Preparado por</t>
  </si>
  <si>
    <t>Semana</t>
  </si>
  <si>
    <t>Español</t>
  </si>
  <si>
    <t>ALPHA SALVAESCALERA</t>
  </si>
  <si>
    <t>Dirección de recogida: Spedition Englmayer, Wiesenstrasse 71, 4600 Wels, Austria</t>
  </si>
  <si>
    <t>Especificación de la guia</t>
  </si>
  <si>
    <t>Longitud de la guia en metros redondeados</t>
  </si>
  <si>
    <t>Tratamiento de la superficie de la guia</t>
  </si>
  <si>
    <t>Recta</t>
  </si>
  <si>
    <t>Recta con comienzo empinado</t>
  </si>
  <si>
    <t>Recta con distancia al primer escalon</t>
  </si>
  <si>
    <t>Reposapiés automatico</t>
  </si>
  <si>
    <t>Lado del mando de joystick</t>
  </si>
  <si>
    <t>Posicion de controles de aterrizaje externos</t>
  </si>
  <si>
    <t>Salvaescalera + guia (estándar)</t>
  </si>
  <si>
    <t>Rojo</t>
  </si>
  <si>
    <t>Rouge</t>
  </si>
  <si>
    <t>Rot</t>
  </si>
  <si>
    <t>Vert</t>
  </si>
  <si>
    <t>Marrón</t>
  </si>
  <si>
    <t>Azul marino</t>
  </si>
  <si>
    <t>Verde esmeralda</t>
  </si>
  <si>
    <t>Rojo rubí</t>
  </si>
  <si>
    <t>Premium_Line_madera_marrón_claro</t>
  </si>
  <si>
    <t>Premium_Line_madera_marrón_oscuro</t>
  </si>
  <si>
    <t>Cubierta de plástico para elevador al aire libre</t>
  </si>
  <si>
    <t xml:space="preserve">Tiempo de dibujo de urgencia en días </t>
  </si>
  <si>
    <t>Tapas de plástico para reposapiés</t>
  </si>
  <si>
    <t>Versión de asiento para ir de pie</t>
  </si>
  <si>
    <t>Guia abatible</t>
  </si>
  <si>
    <t>Fijación de la guias</t>
  </si>
  <si>
    <t>En los escalones (estándar)</t>
  </si>
  <si>
    <t>Fijación de la abrazadera en los escalones</t>
  </si>
  <si>
    <t>On the wall with supporting pillars</t>
  </si>
  <si>
    <t>En la pared con pilares de apoyo</t>
  </si>
  <si>
    <t>Bends in vertical section for steep start or top overrun</t>
  </si>
  <si>
    <t>Seat design type Exclusive</t>
  </si>
  <si>
    <t>Telefon</t>
  </si>
  <si>
    <t>Email</t>
  </si>
  <si>
    <t>Telephone</t>
  </si>
  <si>
    <t>Téléphone</t>
  </si>
  <si>
    <t>Téléfono</t>
  </si>
  <si>
    <t>Safrangelb</t>
  </si>
  <si>
    <t>Bearbeitet von</t>
  </si>
  <si>
    <t>Creme (Kunstleder)</t>
  </si>
  <si>
    <t>Crème (cuir artificiel)</t>
  </si>
  <si>
    <t>Crema (cuero artificial)</t>
  </si>
  <si>
    <t>Olive (Webstoff)</t>
  </si>
  <si>
    <t>Granit (Webstoff)</t>
  </si>
  <si>
    <t>Bordeaux (Webstoff)</t>
  </si>
  <si>
    <t>Marmor (Webstoff)</t>
  </si>
  <si>
    <t>Elfenbein (Webstoff)</t>
  </si>
  <si>
    <t>Light gray (waterproof)</t>
  </si>
  <si>
    <t>Hellgrau (wasserdicht)</t>
  </si>
  <si>
    <t>Gris clair (imperméable)</t>
  </si>
  <si>
    <t>Gris claro (impermeable)</t>
  </si>
  <si>
    <t>Größere Armlehnendistanz (+ 100mm)</t>
  </si>
  <si>
    <t>Bigger armrest distance (+ 100mm)</t>
  </si>
  <si>
    <t>Talseitig (Standard)</t>
  </si>
  <si>
    <t>Onto the steps (standard)</t>
  </si>
  <si>
    <t>Extérieur</t>
  </si>
  <si>
    <t>À gauche</t>
  </si>
  <si>
    <t>À droite</t>
  </si>
  <si>
    <t>Départ droit avec dépassement du bas</t>
  </si>
  <si>
    <t>Stützen mit Wandbefestigung</t>
  </si>
  <si>
    <t>=IF(Q25="Départ droit avec dépassement du bas","mm du premier pas à la fin du fauteuil", "")</t>
  </si>
  <si>
    <t>Zinc + RAL 9007 (outdoor standard)</t>
  </si>
  <si>
    <t>Verzinkt + RAL 9007 (Außenanlage Std.)</t>
  </si>
  <si>
    <t>Zinc + RAL 9007 (standard extérieur)</t>
  </si>
  <si>
    <t>Zinc + RAL 9007 (estándar exterior)</t>
  </si>
  <si>
    <t>Kastanienbraun</t>
  </si>
  <si>
    <t>Mocca (Kunstleder)</t>
  </si>
  <si>
    <t>Arrêt supérieur à 90°</t>
  </si>
  <si>
    <t>Arrêt supérieur à 180°</t>
  </si>
  <si>
    <t>Contrôles d'arrêt externes (toujours radio)</t>
  </si>
  <si>
    <t>Vert émeraude</t>
  </si>
  <si>
    <t>Rouge rubis</t>
  </si>
  <si>
    <t>Granit (textile tissé)</t>
  </si>
  <si>
    <t>Blanc perle</t>
  </si>
  <si>
    <t>RAL 7035</t>
  </si>
  <si>
    <t>RAL 9007</t>
  </si>
  <si>
    <t>RangeName</t>
  </si>
  <si>
    <t>Français</t>
  </si>
  <si>
    <t>Italiano</t>
  </si>
  <si>
    <t>ALPHA MONTASCALE</t>
  </si>
  <si>
    <t>MODULO D'ORDINE</t>
  </si>
  <si>
    <t>linguaggio</t>
  </si>
  <si>
    <t>Data</t>
  </si>
  <si>
    <t>Versione</t>
  </si>
  <si>
    <t>Distributore: (compilare sempre)</t>
  </si>
  <si>
    <t>Indirizzo di consegna: (compilare sempre)</t>
  </si>
  <si>
    <t>Azienda</t>
  </si>
  <si>
    <t>Indirizzo</t>
  </si>
  <si>
    <t>Codice postale</t>
  </si>
  <si>
    <t>Città</t>
  </si>
  <si>
    <t>Nazione</t>
  </si>
  <si>
    <t>Telefono</t>
  </si>
  <si>
    <t>Luogo di installazione</t>
  </si>
  <si>
    <t>Lato installazione</t>
  </si>
  <si>
    <t>Indirizzo di ritiro per ascensori: Spedition Englmayer, Wiesenstrasse 71, 4600 Wels, Austria</t>
  </si>
  <si>
    <t>Produzione n.</t>
  </si>
  <si>
    <t>Nome di riferimento dell'ordine (o numero)</t>
  </si>
  <si>
    <t>Specifiche della guida</t>
  </si>
  <si>
    <t>Lunghezza della guida in metri arrotondata</t>
  </si>
  <si>
    <t>Fermata inferiore</t>
  </si>
  <si>
    <t>Fermata superiore</t>
  </si>
  <si>
    <t>Numero di curve a 90 °</t>
  </si>
  <si>
    <t>Numero di curve a 180 °</t>
  </si>
  <si>
    <t>Numero di curve speciali</t>
  </si>
  <si>
    <t>Numero di curve negative</t>
  </si>
  <si>
    <t>Numero di curve verticali</t>
  </si>
  <si>
    <t>Numero di fermate intermedie</t>
  </si>
  <si>
    <t>Trattamento superficiale ferroviario</t>
  </si>
  <si>
    <t>=IF(Q25="Recta con distancia al primer escalon","mm desde el primer paso hasta el final de la silla","")</t>
  </si>
  <si>
    <t>=IF(Q25="Dritto con distanza dal primo passo","mm dal primo passo alla fine della sedia","")</t>
  </si>
  <si>
    <t>=IF(Q26="Recta sobre el rellano superior","mm desde el último paso hasta el final de la silla","")</t>
  </si>
  <si>
    <t>=IF(Q26="Dritto al piano superiore","mm dall'ultimo passaggio alla fine della sedia","")</t>
  </si>
  <si>
    <t>Interno</t>
  </si>
  <si>
    <t>All'aperto</t>
  </si>
  <si>
    <t>Sinistra</t>
  </si>
  <si>
    <t>Destra</t>
  </si>
  <si>
    <t>Dritto</t>
  </si>
  <si>
    <t>Dritto con partenza ripida</t>
  </si>
  <si>
    <t>Dritto con distanza dal primo passo</t>
  </si>
  <si>
    <t>Curva speciale</t>
  </si>
  <si>
    <t>Dritto all'ultimo passaggio</t>
  </si>
  <si>
    <t>Recta sobre el rellano superior</t>
  </si>
  <si>
    <t>Dritto al piano superiore</t>
  </si>
  <si>
    <t>90 ° sul piano superiore</t>
  </si>
  <si>
    <t>180 ° sul piano superiore</t>
  </si>
  <si>
    <t>Curva speciale sull'atterraggio in alto</t>
  </si>
  <si>
    <t>Zinco + RAL 9007 (standard esterno)</t>
  </si>
  <si>
    <t>Specifiche di design della sedia</t>
  </si>
  <si>
    <t>Esecuzione</t>
  </si>
  <si>
    <t>Tipo di design del sedile</t>
  </si>
  <si>
    <t>Tappezzeria</t>
  </si>
  <si>
    <t>Piegamento poggiapiedi automatico</t>
  </si>
  <si>
    <t>Sedile automatico girevole</t>
  </si>
  <si>
    <t>Più grande distanza del bracciolo (+ 100mm)</t>
  </si>
  <si>
    <t>Lato di posizione del joystick</t>
  </si>
  <si>
    <t>Comandi di atterraggio esterni (sempre radio)</t>
  </si>
  <si>
    <t>Tipo di chiave</t>
  </si>
  <si>
    <t>Totale n. di controlli di atterraggio esterni</t>
  </si>
  <si>
    <t>Posizione di controlli esterni</t>
  </si>
  <si>
    <t>Montascale + rail (standard)</t>
  </si>
  <si>
    <t>Blu</t>
  </si>
  <si>
    <t>Rosso</t>
  </si>
  <si>
    <t>Marrone</t>
  </si>
  <si>
    <t>Grigio chiaro (impermeabile)</t>
  </si>
  <si>
    <t>Blu marino</t>
  </si>
  <si>
    <t>Verde smeraldo</t>
  </si>
  <si>
    <t>Rosso rubino</t>
  </si>
  <si>
    <t>Bianco perla</t>
  </si>
  <si>
    <t>Noce marrone</t>
  </si>
  <si>
    <t>Giallo safran</t>
  </si>
  <si>
    <t>Oliva (tessuto)</t>
  </si>
  <si>
    <t>Granito (tessuto)</t>
  </si>
  <si>
    <t>Bordeaux (tessuto)</t>
  </si>
  <si>
    <t>Marmo (tessuto)</t>
  </si>
  <si>
    <t>Avorio (tessuto)</t>
  </si>
  <si>
    <t>Basalto (pelle sintetica)</t>
  </si>
  <si>
    <t>Borgogna (pelle sintetica)</t>
  </si>
  <si>
    <t>Moka (pelle artificiale)</t>
  </si>
  <si>
    <t>Creme (pelle artificiale)</t>
  </si>
  <si>
    <t>Al piano di sotto (standard)</t>
  </si>
  <si>
    <t>Al piano di sopra (opzionale)</t>
  </si>
  <si>
    <t>Tastiera a membrana (standard)</t>
  </si>
  <si>
    <t>Grandi pulsanti</t>
  </si>
  <si>
    <t>Senza chiave</t>
  </si>
  <si>
    <t>Mini chiave</t>
  </si>
  <si>
    <t>Montaggio a parete</t>
  </si>
  <si>
    <t>Pilastro montato</t>
  </si>
  <si>
    <t>Ulteriori opzioni</t>
  </si>
  <si>
    <t>Copertura in plastica per montascale esterno</t>
  </si>
  <si>
    <t>Tempo di garanzia</t>
  </si>
  <si>
    <t>Etichetta in acciaio inossidabile</t>
  </si>
  <si>
    <t>Scatola di trasporto</t>
  </si>
  <si>
    <t>Urgenza del tempo di disegno in giorni lavorativi</t>
  </si>
  <si>
    <t>Display di servizio</t>
  </si>
  <si>
    <t>Rivestimento in plastica per pedane</t>
  </si>
  <si>
    <t>Versione per sedile rialzato (fino a 120 kg)</t>
  </si>
  <si>
    <t>Maggiore capacità di carico di 145 kg</t>
  </si>
  <si>
    <t>Dimensioni utente facoltative</t>
  </si>
  <si>
    <t>Batterie extra pesanti</t>
  </si>
  <si>
    <t>Cerniera automatica</t>
  </si>
  <si>
    <t>Altezza dal sedile alla testa:</t>
  </si>
  <si>
    <t>Struttura di supporto</t>
  </si>
  <si>
    <t>Fissaggio della guida</t>
  </si>
  <si>
    <t>Sui gradini (standard)</t>
  </si>
  <si>
    <t>Morsetto di fissaggio sui gradini</t>
  </si>
  <si>
    <t>Sulla parete con pilastri di sostegno</t>
  </si>
  <si>
    <t>Informazioni aggiuntive</t>
  </si>
  <si>
    <t>Data di consegna</t>
  </si>
  <si>
    <t>Preparato da</t>
  </si>
  <si>
    <t>Settimana</t>
  </si>
  <si>
    <t>Premium_Line_legno_marrone_chiaro</t>
  </si>
  <si>
    <t>Premium_Line_legno_marrone_scuro</t>
  </si>
  <si>
    <t>Sì</t>
  </si>
  <si>
    <t>SA-ALFA</t>
  </si>
  <si>
    <t>=IF(Q22="outdoor","Please remember to chose surface treatment for outdoor", "")</t>
  </si>
  <si>
    <t>=IF(Q22="Im Außenbereich","Bitte denken Sie daran, die Oberflächenbehandlung für den Außenbereich zu wählen.", "")</t>
  </si>
  <si>
    <t>=IF(Q22="Al aire libre","Por favor, recuerde elegir el tratamiento de superficie para exteriores", "")</t>
  </si>
  <si>
    <t>=IF(Q22="All'aperto","Ricordati di scegliere il trattamento superficiale per esterni", "")</t>
  </si>
  <si>
    <t>=IF(Q22="All'aperto","Per esterni è possibile soloil sedile "Classic Line" con tapezzeria Grigio chiaro", "")</t>
  </si>
  <si>
    <t>=IF(Q22="Im Außenbereich","Für Montage im Freien ist nur der Sitz Classic Line mit Sitzfarbe Hellgrau zulässig", "")</t>
  </si>
  <si>
    <t>=IF(Q22="Al aire libre","Para instalacion al aire libre solo la Classic Line con tapicería gris claro es possible", "")</t>
  </si>
  <si>
    <t>=IF(Q22="Extérieur","N'oubliez pas de choisir le traitement de surface pour l'extérieur", "")</t>
  </si>
  <si>
    <t>=IF(Q22="Extérieur","Pour l'extérieur, uniquement la ligne Classic Line avec tapisserie gris clair est possible", "")</t>
  </si>
  <si>
    <t>=IF(Q22="Extérieur","Pour l'extérieur, le respose pied automatique n'est pas possible", "")</t>
  </si>
  <si>
    <t>=IF(Q22="Al aire libre","Para instalacion al aire el reposapiés automatico no es possible", "")</t>
  </si>
  <si>
    <t>=IF(Q22="All'aperto","Per esterni il poggiapiedi automatico non è possibile", "")</t>
  </si>
  <si>
    <t>=IF(Q22="All'aperto","Per esterni il sedile automatico non è possibile", "")</t>
  </si>
  <si>
    <t>=IF(Q22="Extérieur","Pour l'extérieur, le siège automatique n'est pas possible", "")</t>
  </si>
  <si>
    <t>=IF(Q22="Im Außenbereich","Für Montage im Freien ist nur der Sitz Classic Line mit Sitzfarbe Hellgrau erhältlich", "")</t>
  </si>
  <si>
    <t>=IF(Q22="Im Außenbereich","Für Montage im Freien ist das automatische Fussbrett nicht erhältlich", "")</t>
  </si>
  <si>
    <t>=IF(Q22="Im Außenbereich","Für Montage im Freien ist der automatische Drehsitz nicht erhältlich", "")</t>
  </si>
  <si>
    <t>=IF(Q22="outdoor","For outdoor the automatic hinge rail is not available", "")</t>
  </si>
  <si>
    <t>=IF(Q22="outdoor","For outdoor the automatic swivel seat is not available", "")</t>
  </si>
  <si>
    <t>=IF(Q22="outdoor","For outdoor the automatic footrest is not available", "")</t>
  </si>
  <si>
    <t>=IF(Q22="outdoor","For outdoor only Classic Line with Light gray upholstery is available", "")</t>
  </si>
  <si>
    <t>=IF(Q22="Im Außenbereich","Für Montage im Freien ist die automatische Klappschiene nicht erhältlich", "")</t>
  </si>
  <si>
    <t>=IF(Q22="Extérieur","Pour l'extérieur, le Rail relevable électrique n'est pas possible", "")</t>
  </si>
  <si>
    <t>=IF(Q22="All'aperto","Per esterni il Cerniera automatica non è possibile", "")</t>
  </si>
  <si>
    <t>=IF(Q22="Al aire libre","Para instalacion al aire libre el Guia abatible no es possible", "")</t>
  </si>
  <si>
    <t>=IF(Q22="Al aire libre","Para instalacion al aire libre el asiento automatico no es possible", "")</t>
  </si>
  <si>
    <t>Altura entre asiento - cabeza:</t>
  </si>
  <si>
    <t>Distancia espalda - rodillas:</t>
  </si>
  <si>
    <t>Distanza schiena - ginocchia:</t>
  </si>
  <si>
    <t>Exklusive_Line</t>
  </si>
  <si>
    <t>H-style seat belt</t>
  </si>
  <si>
    <t>Sitz Sicherheitsgurt Typ H</t>
  </si>
  <si>
    <t>Cinturón de seguridad estilo H</t>
  </si>
  <si>
    <t>Ceinture de sécurité de type H</t>
  </si>
  <si>
    <t>Cintura di sicurezza ad H</t>
  </si>
  <si>
    <t>New row with new option</t>
  </si>
  <si>
    <t>New row for new option</t>
  </si>
  <si>
    <t>Express order - 10 days delivery</t>
  </si>
  <si>
    <t>Expressbestellung - 10 Tage Lieferzeit</t>
  </si>
  <si>
    <t>Ordine espresso - 10 giorni di consegna</t>
  </si>
  <si>
    <t>Pedido urgente - 10 días de entrega</t>
  </si>
  <si>
    <t>Commande express - 10 jours de livraison</t>
  </si>
  <si>
    <t>Ja (mit Aufpreis)</t>
  </si>
  <si>
    <t>Yes (with surcharge)</t>
  </si>
  <si>
    <t>Oui (avec supplément)</t>
  </si>
  <si>
    <t>Sí (con recargo)</t>
  </si>
  <si>
    <t>Sì (con supplemento)</t>
  </si>
  <si>
    <t>Wandmontiert</t>
  </si>
  <si>
    <t>Removing key in ON position</t>
  </si>
  <si>
    <t xml:space="preserve">Schlüssel abziehbar </t>
  </si>
  <si>
    <t>Clé amovible</t>
  </si>
  <si>
    <t>Extracción de llave en posición ON</t>
  </si>
  <si>
    <t>Rimozione della chiave in posizione ON</t>
  </si>
  <si>
    <t>Plastikabdeckung für Außenanlage</t>
  </si>
  <si>
    <t>plus 20° rotation for upper stop yes or no</t>
  </si>
  <si>
    <t>nothing / minus 20° rotation for leaving and driving</t>
  </si>
  <si>
    <t>90° opposite (downwards only) rotation for all stops</t>
  </si>
  <si>
    <t>90° opposite rotation (downwards only) for all stops</t>
  </si>
  <si>
    <t>90° gedrehte Sitzrotation nach unten</t>
  </si>
  <si>
    <t xml:space="preserve"> -20° rotación del asiento</t>
  </si>
  <si>
    <t xml:space="preserve"> +20° rotación del asiento</t>
  </si>
  <si>
    <t>90° rotación inversée</t>
  </si>
  <si>
    <t>90° rotación invertida</t>
  </si>
  <si>
    <t>90° rotazione del sedile invertita</t>
  </si>
  <si>
    <t xml:space="preserve"> +20° rotazione del sedile</t>
  </si>
  <si>
    <t xml:space="preserve"> -20° rotazione del sedile</t>
  </si>
  <si>
    <t xml:space="preserve">  -20° rotation du siège</t>
  </si>
  <si>
    <t xml:space="preserve">  +20° rotation du siège</t>
  </si>
  <si>
    <t xml:space="preserve"> -20° Sitzrotation für untere HS und Fahrt</t>
  </si>
  <si>
    <t xml:space="preserve"> +20° Sitzrotation für obere Haltestelle</t>
  </si>
  <si>
    <t xml:space="preserve"> -20° seat rotation for lower stop + driving</t>
  </si>
  <si>
    <t xml:space="preserve"> +20° seat rotation for upper stop</t>
  </si>
  <si>
    <t>=IF(Q74="Clamp fixing on the steps","Thickness of steps:", "")</t>
  </si>
  <si>
    <t>=IF(Q74="Clamp fixing on the steps","mm", "")</t>
  </si>
  <si>
    <t>=IF(Q74="Mit Klemmen an die Treppe","Dicke der Stufen:", "")</t>
  </si>
  <si>
    <t>=IF(Q74="Mit Klemmen an die Treppe","mm", "")</t>
  </si>
  <si>
    <t>=IF(Q74="Pince de fixation sur les marches","L'épaisseur des marches:", "")</t>
  </si>
  <si>
    <t>=IF(Q74="Pince de fixation sur les marches","mm", "")</t>
  </si>
  <si>
    <t>=IF(Q74="Fijación de la abrazadera en los escalones","El grosor de los escalones:", "")</t>
  </si>
  <si>
    <t>=IF(Q74="Fijación de la abrazadera en los escalones","mm", "")</t>
  </si>
  <si>
    <t>=IF(Q74="Morsetto di fissaggio sui gradini","Spessore dei gradini:", "")</t>
  </si>
  <si>
    <t>=IF(Q74="Morsetto di fissaggio sui gradini","mm", "")</t>
  </si>
  <si>
    <t>Non-standard RAL color treatment</t>
  </si>
  <si>
    <t>ALFA.LE.2021.A</t>
  </si>
  <si>
    <t>Rail seulement</t>
  </si>
  <si>
    <t xml:space="preserve">Solo la guia tipo </t>
  </si>
  <si>
    <t xml:space="preserve">Solo guida tipo </t>
  </si>
  <si>
    <t>=IF(Q36="Nur Schiene","Modell:", "")</t>
  </si>
  <si>
    <t>=IF(Q36="Rail only","Please enter type of unit and LE-number if available", "")</t>
  </si>
  <si>
    <t>=IF(Q36="Rail seulement","Veuillez indiquer la marque et le numéro LE si disponible", "")</t>
  </si>
  <si>
    <t>=IF(Q36"Solo la guia tipo","Indique la marca y el número LE si está disponible", "")</t>
  </si>
  <si>
    <t>=IF(Q36="Solo guida tipo","Si prega di indicare la marca e il numero LE se disponibile", "")</t>
  </si>
  <si>
    <t>=IF(Q36="Solo la guia tipo ","Modelo:","")</t>
  </si>
  <si>
    <t>=IF(Q36="Solo guida tipo","Modello:","")</t>
  </si>
  <si>
    <t>=IF(Q36="Rail seulement","Maquette:", "")</t>
  </si>
  <si>
    <t>=IF(Q36="Rail only","Model:", "")</t>
  </si>
  <si>
    <t>Stannah rail only option deleted/ rail only used + model cell right</t>
  </si>
  <si>
    <t>Anzahl der 90° Innenkurven</t>
  </si>
  <si>
    <t>Anzahl der 90° Außenkurven</t>
  </si>
  <si>
    <t>Number of 90° outside curves</t>
  </si>
  <si>
    <t>90° outsidecurve instead of negative curve</t>
  </si>
  <si>
    <t>formula adapted to be always on yes when outdoor is used.</t>
  </si>
  <si>
    <t>This option is not new - it just moved to row 73; pillar specifications which were inclued are removed</t>
  </si>
  <si>
    <t>Yes - activated by switch in seat</t>
  </si>
  <si>
    <t>Yes - activated by switch in armrest</t>
  </si>
  <si>
    <t>Ja - Betätigt durch Schalter in Sitzbrett</t>
  </si>
  <si>
    <t>Ja - Betätigt durch Schalter in Armlehne</t>
  </si>
  <si>
    <t>Oui - activé par interrupteur dans le siège</t>
  </si>
  <si>
    <t>Oui - activé par interrupteur dans l'accoudoir</t>
  </si>
  <si>
    <t>Sí - se activa con un interruptor en el asiento</t>
  </si>
  <si>
    <t>Sí - se activa con un interruptor en el reposabrazos</t>
  </si>
  <si>
    <t>Sì - se activa con un interruptor en el asiento</t>
  </si>
  <si>
    <t>Sì - se activa con un interruptor en el reposabrazos</t>
  </si>
  <si>
    <t>Options wording changed</t>
  </si>
  <si>
    <t>Traglasterhöhung auf 145kg</t>
  </si>
  <si>
    <t>Capacité plus haut que 145 kg</t>
  </si>
  <si>
    <t>Stehsitz Variante (bis zu 120 kg)</t>
  </si>
  <si>
    <t>Stand-up version (up to 120 kg)</t>
  </si>
  <si>
    <t>Version siège-debout (jusqu'à 120 kg)</t>
  </si>
  <si>
    <t>wording changed</t>
  </si>
  <si>
    <t xml:space="preserve">wording changed </t>
  </si>
  <si>
    <t>=IF(Q36="Nur Schiene","Geben Sie an um welches Fabrikat es sich handelt sowie die LE-Nummer falls vorhanden.", "")</t>
  </si>
  <si>
    <t>Type of Joystick</t>
  </si>
  <si>
    <t>Type de joystick</t>
  </si>
  <si>
    <t>Tipo de joystick</t>
  </si>
  <si>
    <t>Tipo di joystick</t>
  </si>
  <si>
    <t>Joystick (standard)</t>
  </si>
  <si>
    <t>Ergo-Joystick (special)</t>
  </si>
  <si>
    <t>Joystick Typ</t>
  </si>
  <si>
    <t>=IF(Q43="Ergo-Joystick (special)","Only available for Classic and Premium Line", "")</t>
  </si>
  <si>
    <t>=IF(Q43="Ergo-Joystick (special)","Disponible uniquement pour les lignes Classic et Premium", "")</t>
  </si>
  <si>
    <t>=IF(Q43="Ergo-Joystick (special)","Sólo disponible para la Línea Clásica y Premium", "")</t>
  </si>
  <si>
    <t>=IF(Q43="Ergo-Joystick (special)","Disponibile solo per la linea Classic e Premium", "")</t>
  </si>
  <si>
    <t>=IF(Q43="Ergo-Joystick (Spezial)","Nur für Classic und Premium Line erhältlich", "")</t>
  </si>
  <si>
    <t>Ergo-Joystick (Spezial)</t>
  </si>
  <si>
    <t>Joystick (Standard)</t>
  </si>
  <si>
    <t>New row for type of joystick(Ergo joystick as an option)</t>
  </si>
  <si>
    <t>Ergo-Joystick</t>
  </si>
  <si>
    <t>Addtional information in cell AF 74 based on second option in Q74</t>
  </si>
  <si>
    <t>ALFA20210318EN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</si>
</sst>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3"/>
      <color theme="0"/>
      <name val="Calibri"/>
      <family val="2"/>
      <charset val="238"/>
      <scheme val="minor"/>
    </font>
    <font>
      <b/>
      <sz val="11"/>
      <color rgb="FFFFFFCC"/>
      <name val="Calibri"/>
      <family val="2"/>
      <charset val="238"/>
      <scheme val="minor"/>
    </font>
    <font>
      <sz val="14"/>
      <color theme="1"/>
      <name val="Aharoni"/>
    </font>
    <font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u/>
      <sz val="10"/>
      <color theme="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5" fillId="0" borderId="0"/>
    <xf numFmtId="0" fontId="45" fillId="0" borderId="0" applyNumberFormat="0" applyFill="0" applyBorder="0" applyAlignment="0" applyProtection="0"/>
    <xf numFmtId="0" fontId="24" fillId="0" borderId="0"/>
  </cellStyleXfs>
  <cellXfs count="308">
    <xf numFmtId="0" fontId="0" fillId="0" borderId="0" xfId="0"/>
    <xf numFmtId="0" fontId="25" fillId="3" borderId="4" xfId="0" applyFont="1" applyFill="1" applyBorder="1" applyAlignment="1" applyProtection="1">
      <alignment vertical="center"/>
      <protection locked="0"/>
    </xf>
    <xf numFmtId="1" fontId="29" fillId="3" borderId="6" xfId="0" applyNumberFormat="1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 applyProtection="1">
      <alignment vertical="center"/>
    </xf>
    <xf numFmtId="0" fontId="33" fillId="5" borderId="8" xfId="0" applyFont="1" applyFill="1" applyBorder="1" applyAlignment="1" applyProtection="1">
      <alignment vertical="center"/>
    </xf>
    <xf numFmtId="0" fontId="34" fillId="5" borderId="8" xfId="0" applyFont="1" applyFill="1" applyBorder="1" applyAlignment="1" applyProtection="1">
      <alignment vertical="center"/>
    </xf>
    <xf numFmtId="0" fontId="35" fillId="4" borderId="0" xfId="0" applyFont="1" applyFill="1" applyBorder="1" applyAlignment="1" applyProtection="1">
      <alignment horizontal="center" vertical="center"/>
    </xf>
    <xf numFmtId="0" fontId="35" fillId="4" borderId="9" xfId="0" applyFont="1" applyFill="1" applyBorder="1" applyAlignment="1" applyProtection="1">
      <alignment horizontal="right" vertical="center"/>
    </xf>
    <xf numFmtId="0" fontId="35" fillId="4" borderId="0" xfId="0" applyFont="1" applyFill="1" applyBorder="1" applyAlignment="1" applyProtection="1">
      <alignment vertical="center"/>
    </xf>
    <xf numFmtId="0" fontId="37" fillId="2" borderId="17" xfId="0" applyFont="1" applyFill="1" applyBorder="1" applyAlignment="1" applyProtection="1">
      <alignment vertical="center"/>
    </xf>
    <xf numFmtId="1" fontId="0" fillId="2" borderId="18" xfId="0" applyNumberFormat="1" applyFont="1" applyFill="1" applyBorder="1" applyAlignment="1" applyProtection="1">
      <alignment vertical="center"/>
    </xf>
    <xf numFmtId="0" fontId="37" fillId="2" borderId="5" xfId="0" applyFont="1" applyFill="1" applyBorder="1" applyAlignment="1" applyProtection="1">
      <alignment vertical="center"/>
    </xf>
    <xf numFmtId="0" fontId="30" fillId="2" borderId="20" xfId="0" applyFont="1" applyFill="1" applyBorder="1" applyAlignment="1" applyProtection="1">
      <alignment vertical="center"/>
    </xf>
    <xf numFmtId="1" fontId="0" fillId="2" borderId="21" xfId="0" applyNumberFormat="1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37" fillId="2" borderId="23" xfId="0" applyFont="1" applyFill="1" applyBorder="1" applyAlignment="1" applyProtection="1">
      <alignment vertical="center"/>
    </xf>
    <xf numFmtId="0" fontId="37" fillId="2" borderId="25" xfId="0" applyFont="1" applyFill="1" applyBorder="1" applyAlignment="1" applyProtection="1">
      <alignment vertical="center"/>
    </xf>
    <xf numFmtId="0" fontId="37" fillId="2" borderId="27" xfId="0" applyFont="1" applyFill="1" applyBorder="1" applyAlignment="1" applyProtection="1">
      <alignment vertical="center"/>
    </xf>
    <xf numFmtId="1" fontId="0" fillId="2" borderId="28" xfId="0" applyNumberFormat="1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 wrapText="1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9" xfId="0" applyNumberFormat="1" applyFont="1" applyFill="1" applyBorder="1" applyAlignment="1" applyProtection="1">
      <alignment vertical="center"/>
    </xf>
    <xf numFmtId="1" fontId="0" fillId="2" borderId="30" xfId="0" applyNumberFormat="1" applyFont="1" applyFill="1" applyBorder="1" applyAlignment="1" applyProtection="1">
      <alignment vertical="center"/>
    </xf>
    <xf numFmtId="0" fontId="37" fillId="2" borderId="2" xfId="0" applyFont="1" applyFill="1" applyBorder="1" applyAlignment="1" applyProtection="1">
      <alignment vertical="center"/>
    </xf>
    <xf numFmtId="0" fontId="28" fillId="8" borderId="9" xfId="0" applyFont="1" applyFill="1" applyBorder="1" applyAlignment="1" applyProtection="1">
      <alignment vertical="center"/>
    </xf>
    <xf numFmtId="0" fontId="28" fillId="8" borderId="0" xfId="0" applyFont="1" applyFill="1" applyBorder="1" applyAlignment="1" applyProtection="1">
      <alignment vertical="center"/>
    </xf>
    <xf numFmtId="0" fontId="30" fillId="8" borderId="0" xfId="0" applyFont="1" applyFill="1" applyBorder="1" applyAlignment="1" applyProtection="1">
      <alignment vertical="center"/>
    </xf>
    <xf numFmtId="0" fontId="37" fillId="2" borderId="26" xfId="0" applyFont="1" applyFill="1" applyBorder="1" applyAlignment="1" applyProtection="1">
      <alignment vertical="center"/>
    </xf>
    <xf numFmtId="0" fontId="37" fillId="2" borderId="4" xfId="0" applyFont="1" applyFill="1" applyBorder="1" applyAlignment="1" applyProtection="1">
      <alignment vertical="center"/>
    </xf>
    <xf numFmtId="1" fontId="0" fillId="2" borderId="34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1" fontId="0" fillId="0" borderId="0" xfId="0" applyNumberFormat="1"/>
    <xf numFmtId="0" fontId="35" fillId="4" borderId="0" xfId="0" applyFont="1" applyFill="1" applyBorder="1" applyAlignment="1" applyProtection="1">
      <alignment horizontal="left" vertical="center"/>
    </xf>
    <xf numFmtId="0" fontId="37" fillId="2" borderId="1" xfId="0" applyFont="1" applyFill="1" applyBorder="1" applyAlignment="1" applyProtection="1">
      <alignment horizontal="right" vertical="center" wrapText="1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38" fillId="7" borderId="8" xfId="0" applyFont="1" applyFill="1" applyBorder="1" applyAlignment="1" applyProtection="1">
      <alignment vertical="center"/>
      <protection hidden="1"/>
    </xf>
    <xf numFmtId="0" fontId="38" fillId="7" borderId="8" xfId="0" applyFont="1" applyFill="1" applyBorder="1" applyAlignment="1" applyProtection="1">
      <alignment vertical="center"/>
    </xf>
    <xf numFmtId="1" fontId="38" fillId="7" borderId="8" xfId="0" applyNumberFormat="1" applyFont="1" applyFill="1" applyBorder="1" applyAlignment="1" applyProtection="1">
      <alignment vertical="center"/>
    </xf>
    <xf numFmtId="1" fontId="38" fillId="7" borderId="8" xfId="0" applyNumberFormat="1" applyFont="1" applyFill="1" applyBorder="1" applyAlignment="1" applyProtection="1">
      <alignment horizontal="right" vertical="center"/>
    </xf>
    <xf numFmtId="3" fontId="0" fillId="7" borderId="13" xfId="0" applyNumberFormat="1" applyFill="1" applyBorder="1" applyAlignment="1" applyProtection="1">
      <alignment vertical="center"/>
      <protection hidden="1"/>
    </xf>
    <xf numFmtId="0" fontId="30" fillId="8" borderId="0" xfId="0" applyFon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27" fillId="9" borderId="9" xfId="0" applyFont="1" applyFill="1" applyBorder="1" applyAlignment="1" applyProtection="1">
      <alignment vertical="center"/>
    </xf>
    <xf numFmtId="0" fontId="36" fillId="9" borderId="0" xfId="0" applyFont="1" applyFill="1" applyBorder="1" applyAlignment="1" applyProtection="1">
      <alignment vertical="center"/>
    </xf>
    <xf numFmtId="0" fontId="39" fillId="9" borderId="0" xfId="0" applyFont="1" applyFill="1" applyBorder="1" applyAlignment="1" applyProtection="1">
      <alignment vertical="center"/>
      <protection hidden="1"/>
    </xf>
    <xf numFmtId="0" fontId="39" fillId="9" borderId="0" xfId="0" applyFont="1" applyFill="1" applyBorder="1" applyAlignment="1" applyProtection="1">
      <alignment vertical="center"/>
    </xf>
    <xf numFmtId="164" fontId="41" fillId="9" borderId="0" xfId="0" applyNumberFormat="1" applyFont="1" applyFill="1" applyBorder="1" applyAlignment="1" applyProtection="1">
      <alignment horizontal="center" vertical="center"/>
    </xf>
    <xf numFmtId="3" fontId="27" fillId="9" borderId="12" xfId="0" applyNumberFormat="1" applyFont="1" applyFill="1" applyBorder="1" applyAlignment="1" applyProtection="1">
      <alignment vertical="center"/>
      <protection hidden="1"/>
    </xf>
    <xf numFmtId="0" fontId="32" fillId="5" borderId="7" xfId="0" applyFont="1" applyFill="1" applyBorder="1" applyAlignment="1" applyProtection="1">
      <alignment vertical="center"/>
    </xf>
    <xf numFmtId="0" fontId="42" fillId="5" borderId="8" xfId="0" applyFont="1" applyFill="1" applyBorder="1" applyAlignment="1" applyProtection="1">
      <alignment vertical="center"/>
    </xf>
    <xf numFmtId="0" fontId="34" fillId="5" borderId="13" xfId="0" applyFont="1" applyFill="1" applyBorder="1" applyAlignment="1" applyProtection="1">
      <alignment vertical="center"/>
      <protection hidden="1"/>
    </xf>
    <xf numFmtId="0" fontId="35" fillId="4" borderId="9" xfId="0" applyFont="1" applyFill="1" applyBorder="1" applyAlignment="1" applyProtection="1">
      <alignment horizontal="left" vertical="center"/>
    </xf>
    <xf numFmtId="0" fontId="31" fillId="4" borderId="12" xfId="0" applyFont="1" applyFill="1" applyBorder="1" applyAlignment="1" applyProtection="1">
      <alignment horizontal="center" vertical="center"/>
      <protection hidden="1"/>
    </xf>
    <xf numFmtId="49" fontId="44" fillId="4" borderId="0" xfId="0" applyNumberFormat="1" applyFont="1" applyFill="1" applyBorder="1" applyAlignment="1" applyProtection="1">
      <alignment horizontal="left" vertical="center"/>
    </xf>
    <xf numFmtId="0" fontId="35" fillId="4" borderId="12" xfId="0" applyFont="1" applyFill="1" applyBorder="1" applyAlignment="1" applyProtection="1">
      <alignment horizontal="center" vertical="center"/>
      <protection hidden="1"/>
    </xf>
    <xf numFmtId="49" fontId="35" fillId="4" borderId="0" xfId="0" applyNumberFormat="1" applyFont="1" applyFill="1" applyBorder="1" applyAlignment="1" applyProtection="1">
      <alignment horizontal="left" vertical="center"/>
    </xf>
    <xf numFmtId="0" fontId="36" fillId="6" borderId="24" xfId="0" applyFont="1" applyFill="1" applyBorder="1" applyAlignment="1" applyProtection="1">
      <alignment vertical="center" wrapText="1"/>
    </xf>
    <xf numFmtId="0" fontId="40" fillId="0" borderId="0" xfId="0" applyFont="1"/>
    <xf numFmtId="0" fontId="26" fillId="6" borderId="41" xfId="1" applyFont="1" applyFill="1" applyBorder="1" applyAlignment="1" applyProtection="1">
      <alignment horizontal="left" vertical="center"/>
    </xf>
    <xf numFmtId="0" fontId="26" fillId="6" borderId="41" xfId="1" applyFont="1" applyFill="1" applyBorder="1" applyAlignment="1" applyProtection="1">
      <alignment horizontal="center" vertical="center"/>
    </xf>
    <xf numFmtId="0" fontId="26" fillId="6" borderId="15" xfId="1" applyFont="1" applyFill="1" applyBorder="1" applyAlignment="1" applyProtection="1">
      <alignment horizontal="center" vertical="center"/>
      <protection hidden="1"/>
    </xf>
    <xf numFmtId="49" fontId="35" fillId="4" borderId="0" xfId="0" applyNumberFormat="1" applyFont="1" applyFill="1" applyBorder="1" applyAlignment="1" applyProtection="1">
      <alignment horizontal="left" vertical="center"/>
    </xf>
    <xf numFmtId="0" fontId="37" fillId="2" borderId="2" xfId="0" applyFont="1" applyFill="1" applyBorder="1" applyAlignment="1" applyProtection="1">
      <alignment vertical="center" wrapText="1"/>
    </xf>
    <xf numFmtId="0" fontId="37" fillId="2" borderId="16" xfId="0" applyFont="1" applyFill="1" applyBorder="1" applyAlignment="1" applyProtection="1">
      <alignment vertical="center"/>
    </xf>
    <xf numFmtId="0" fontId="25" fillId="2" borderId="17" xfId="0" applyFont="1" applyFill="1" applyBorder="1" applyAlignment="1" applyProtection="1">
      <alignment vertical="center"/>
    </xf>
    <xf numFmtId="0" fontId="25" fillId="2" borderId="17" xfId="0" applyFont="1" applyFill="1" applyBorder="1" applyAlignment="1" applyProtection="1">
      <alignment horizontal="center" vertical="center"/>
    </xf>
    <xf numFmtId="0" fontId="37" fillId="2" borderId="20" xfId="0" applyFont="1" applyFill="1" applyBorder="1" applyAlignment="1" applyProtection="1">
      <alignment vertical="center"/>
    </xf>
    <xf numFmtId="0" fontId="26" fillId="2" borderId="38" xfId="0" applyFont="1" applyFill="1" applyBorder="1" applyAlignment="1" applyProtection="1">
      <alignment horizontal="center" vertical="center"/>
    </xf>
    <xf numFmtId="0" fontId="26" fillId="2" borderId="19" xfId="0" applyFont="1" applyFill="1" applyBorder="1" applyAlignment="1" applyProtection="1">
      <alignment horizontal="center" vertical="center"/>
    </xf>
    <xf numFmtId="0" fontId="37" fillId="2" borderId="22" xfId="0" applyFont="1" applyFill="1" applyBorder="1" applyAlignment="1" applyProtection="1">
      <alignment vertical="center"/>
    </xf>
    <xf numFmtId="1" fontId="29" fillId="2" borderId="44" xfId="0" applyNumberFormat="1" applyFont="1" applyFill="1" applyBorder="1" applyAlignment="1" applyProtection="1">
      <alignment vertical="center"/>
    </xf>
    <xf numFmtId="0" fontId="25" fillId="2" borderId="20" xfId="0" applyFont="1" applyFill="1" applyBorder="1" applyAlignment="1" applyProtection="1">
      <alignment horizontal="center" vertical="center"/>
    </xf>
    <xf numFmtId="0" fontId="25" fillId="2" borderId="27" xfId="0" applyFont="1" applyFill="1" applyBorder="1" applyAlignment="1" applyProtection="1">
      <alignment horizontal="center" vertical="center"/>
    </xf>
    <xf numFmtId="1" fontId="29" fillId="2" borderId="26" xfId="0" applyNumberFormat="1" applyFont="1" applyFill="1" applyBorder="1" applyAlignment="1" applyProtection="1">
      <alignment vertical="center"/>
    </xf>
    <xf numFmtId="0" fontId="25" fillId="2" borderId="1" xfId="0" applyFont="1" applyFill="1" applyBorder="1" applyAlignment="1" applyProtection="1">
      <alignment horizontal="center" vertical="center"/>
    </xf>
    <xf numFmtId="1" fontId="29" fillId="2" borderId="2" xfId="0" applyNumberFormat="1" applyFont="1" applyFill="1" applyBorder="1" applyAlignment="1" applyProtection="1">
      <alignment vertical="center"/>
    </xf>
    <xf numFmtId="1" fontId="29" fillId="2" borderId="4" xfId="0" applyNumberFormat="1" applyFont="1" applyFill="1" applyBorder="1" applyAlignment="1" applyProtection="1">
      <alignment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23" xfId="0" applyFont="1" applyFill="1" applyBorder="1" applyAlignment="1" applyProtection="1">
      <alignment horizontal="center" vertical="center"/>
    </xf>
    <xf numFmtId="0" fontId="25" fillId="2" borderId="26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25" xfId="0" applyFont="1" applyFill="1" applyBorder="1" applyAlignment="1" applyProtection="1">
      <alignment horizontal="center" vertical="center"/>
    </xf>
    <xf numFmtId="1" fontId="29" fillId="2" borderId="33" xfId="0" applyNumberFormat="1" applyFont="1" applyFill="1" applyBorder="1" applyAlignment="1" applyProtection="1">
      <alignment horizontal="center" vertical="center"/>
    </xf>
    <xf numFmtId="0" fontId="24" fillId="0" borderId="0" xfId="3"/>
    <xf numFmtId="49" fontId="24" fillId="0" borderId="0" xfId="3" applyNumberFormat="1"/>
    <xf numFmtId="0" fontId="0" fillId="0" borderId="0" xfId="3" applyFont="1"/>
    <xf numFmtId="49" fontId="29" fillId="0" borderId="0" xfId="3" applyNumberFormat="1" applyFont="1" applyAlignment="1">
      <alignment vertical="center"/>
    </xf>
    <xf numFmtId="49" fontId="0" fillId="0" borderId="0" xfId="3" applyNumberFormat="1" applyFont="1"/>
    <xf numFmtId="49" fontId="23" fillId="0" borderId="0" xfId="3" applyNumberFormat="1" applyFont="1"/>
    <xf numFmtId="49" fontId="0" fillId="0" borderId="0" xfId="0" applyNumberFormat="1"/>
    <xf numFmtId="0" fontId="46" fillId="10" borderId="0" xfId="0" applyFont="1" applyFill="1" applyAlignment="1" applyProtection="1">
      <alignment vertical="center"/>
      <protection hidden="1"/>
    </xf>
    <xf numFmtId="0" fontId="47" fillId="10" borderId="0" xfId="0" applyFont="1" applyFill="1" applyAlignment="1">
      <alignment vertical="center"/>
    </xf>
    <xf numFmtId="0" fontId="48" fillId="10" borderId="0" xfId="0" applyFont="1" applyFill="1" applyAlignment="1">
      <alignment vertical="center"/>
    </xf>
    <xf numFmtId="0" fontId="46" fillId="3" borderId="7" xfId="0" applyFont="1" applyFill="1" applyBorder="1" applyAlignment="1" applyProtection="1">
      <alignment vertical="center"/>
      <protection hidden="1"/>
    </xf>
    <xf numFmtId="0" fontId="47" fillId="3" borderId="8" xfId="0" applyFont="1" applyFill="1" applyBorder="1" applyAlignment="1">
      <alignment vertical="center"/>
    </xf>
    <xf numFmtId="0" fontId="47" fillId="3" borderId="13" xfId="0" applyFont="1" applyFill="1" applyBorder="1" applyAlignment="1">
      <alignment vertical="center"/>
    </xf>
    <xf numFmtId="0" fontId="46" fillId="3" borderId="9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vertical="center"/>
    </xf>
    <xf numFmtId="0" fontId="47" fillId="3" borderId="12" xfId="0" applyFont="1" applyFill="1" applyBorder="1" applyAlignment="1" applyProtection="1">
      <alignment vertical="center"/>
    </xf>
    <xf numFmtId="0" fontId="47" fillId="3" borderId="0" xfId="0" applyFont="1" applyFill="1" applyBorder="1" applyAlignment="1">
      <alignment vertical="center"/>
    </xf>
    <xf numFmtId="0" fontId="47" fillId="3" borderId="0" xfId="0" applyFont="1" applyFill="1" applyBorder="1" applyAlignment="1" applyProtection="1">
      <alignment horizontal="left" vertical="center"/>
    </xf>
    <xf numFmtId="0" fontId="50" fillId="3" borderId="0" xfId="0" applyFont="1" applyFill="1" applyBorder="1" applyAlignment="1" applyProtection="1">
      <alignment vertical="center"/>
    </xf>
    <xf numFmtId="0" fontId="47" fillId="3" borderId="0" xfId="0" applyFont="1" applyFill="1" applyBorder="1" applyAlignment="1" applyProtection="1">
      <alignment vertical="center" wrapText="1"/>
    </xf>
    <xf numFmtId="0" fontId="46" fillId="3" borderId="7" xfId="0" applyFont="1" applyFill="1" applyBorder="1" applyAlignment="1" applyProtection="1">
      <alignment vertical="center"/>
    </xf>
    <xf numFmtId="0" fontId="46" fillId="3" borderId="8" xfId="0" applyFont="1" applyFill="1" applyBorder="1" applyAlignment="1" applyProtection="1">
      <alignment vertical="center"/>
    </xf>
    <xf numFmtId="0" fontId="47" fillId="3" borderId="7" xfId="0" applyFont="1" applyFill="1" applyBorder="1" applyAlignment="1" applyProtection="1">
      <alignment vertical="center"/>
    </xf>
    <xf numFmtId="0" fontId="47" fillId="3" borderId="8" xfId="0" applyFont="1" applyFill="1" applyBorder="1" applyAlignment="1" applyProtection="1">
      <alignment vertical="center"/>
    </xf>
    <xf numFmtId="0" fontId="47" fillId="3" borderId="8" xfId="0" applyFont="1" applyFill="1" applyBorder="1" applyAlignment="1" applyProtection="1">
      <alignment horizontal="left" vertical="center"/>
    </xf>
    <xf numFmtId="0" fontId="47" fillId="3" borderId="8" xfId="0" applyFont="1" applyFill="1" applyBorder="1" applyAlignment="1" applyProtection="1">
      <alignment vertical="center" wrapText="1"/>
    </xf>
    <xf numFmtId="0" fontId="46" fillId="3" borderId="9" xfId="0" applyFont="1" applyFill="1" applyBorder="1" applyAlignment="1" applyProtection="1">
      <alignment vertical="center"/>
    </xf>
    <xf numFmtId="0" fontId="46" fillId="3" borderId="0" xfId="0" applyFont="1" applyFill="1" applyBorder="1" applyAlignment="1" applyProtection="1">
      <alignment vertical="center"/>
    </xf>
    <xf numFmtId="0" fontId="47" fillId="3" borderId="9" xfId="0" applyFont="1" applyFill="1" applyBorder="1" applyAlignment="1" applyProtection="1">
      <alignment vertical="center"/>
    </xf>
    <xf numFmtId="0" fontId="47" fillId="3" borderId="10" xfId="0" applyFont="1" applyFill="1" applyBorder="1" applyAlignment="1" applyProtection="1">
      <alignment vertical="center"/>
    </xf>
    <xf numFmtId="0" fontId="47" fillId="3" borderId="11" xfId="0" applyFont="1" applyFill="1" applyBorder="1" applyAlignment="1" applyProtection="1">
      <alignment vertical="center"/>
    </xf>
    <xf numFmtId="0" fontId="47" fillId="3" borderId="11" xfId="0" applyFont="1" applyFill="1" applyBorder="1" applyAlignment="1" applyProtection="1">
      <alignment horizontal="left" vertical="center"/>
    </xf>
    <xf numFmtId="0" fontId="47" fillId="10" borderId="0" xfId="0" applyFont="1" applyFill="1" applyAlignment="1" applyProtection="1">
      <alignment vertical="center"/>
    </xf>
    <xf numFmtId="0" fontId="48" fillId="3" borderId="40" xfId="0" applyFont="1" applyFill="1" applyBorder="1" applyAlignment="1" applyProtection="1">
      <alignment vertical="center"/>
    </xf>
    <xf numFmtId="0" fontId="48" fillId="3" borderId="0" xfId="0" applyFont="1" applyFill="1" applyBorder="1" applyAlignment="1" applyProtection="1">
      <alignment vertical="center"/>
    </xf>
    <xf numFmtId="0" fontId="48" fillId="3" borderId="0" xfId="0" applyFont="1" applyFill="1" applyBorder="1" applyAlignment="1">
      <alignment vertical="center"/>
    </xf>
    <xf numFmtId="0" fontId="48" fillId="3" borderId="12" xfId="0" applyFont="1" applyFill="1" applyBorder="1" applyAlignment="1" applyProtection="1">
      <alignment vertical="center"/>
    </xf>
    <xf numFmtId="0" fontId="48" fillId="3" borderId="0" xfId="0" applyFont="1" applyFill="1" applyBorder="1" applyAlignment="1" applyProtection="1">
      <alignment horizontal="center" vertical="center"/>
    </xf>
    <xf numFmtId="0" fontId="48" fillId="3" borderId="33" xfId="0" applyFont="1" applyFill="1" applyBorder="1" applyAlignment="1" applyProtection="1">
      <alignment horizontal="center" vertical="center"/>
      <protection locked="0"/>
    </xf>
    <xf numFmtId="0" fontId="48" fillId="3" borderId="40" xfId="0" applyFont="1" applyFill="1" applyBorder="1" applyAlignment="1" applyProtection="1">
      <alignment horizontal="center" vertical="center"/>
      <protection locked="0"/>
    </xf>
    <xf numFmtId="0" fontId="48" fillId="3" borderId="1" xfId="0" applyFont="1" applyFill="1" applyBorder="1" applyAlignment="1" applyProtection="1">
      <alignment horizontal="center" vertical="center"/>
      <protection locked="0"/>
    </xf>
    <xf numFmtId="0" fontId="48" fillId="3" borderId="1" xfId="0" applyFont="1" applyFill="1" applyBorder="1" applyAlignment="1" applyProtection="1">
      <alignment vertical="center"/>
    </xf>
    <xf numFmtId="0" fontId="47" fillId="3" borderId="0" xfId="0" applyFont="1" applyFill="1" applyBorder="1" applyAlignment="1" applyProtection="1">
      <alignment horizontal="left" vertical="top" wrapText="1"/>
    </xf>
    <xf numFmtId="0" fontId="47" fillId="3" borderId="0" xfId="0" applyFont="1" applyFill="1" applyBorder="1" applyAlignment="1" applyProtection="1">
      <alignment horizontal="center" vertical="center"/>
    </xf>
    <xf numFmtId="0" fontId="47" fillId="3" borderId="31" xfId="0" applyFont="1" applyFill="1" applyBorder="1" applyAlignment="1" applyProtection="1">
      <alignment vertical="center"/>
    </xf>
    <xf numFmtId="0" fontId="46" fillId="3" borderId="10" xfId="0" applyFont="1" applyFill="1" applyBorder="1" applyAlignment="1" applyProtection="1">
      <alignment vertical="center"/>
      <protection hidden="1"/>
    </xf>
    <xf numFmtId="0" fontId="52" fillId="3" borderId="0" xfId="0" applyFont="1" applyFill="1" applyBorder="1" applyAlignment="1" applyProtection="1">
      <alignment vertical="center"/>
    </xf>
    <xf numFmtId="0" fontId="50" fillId="3" borderId="0" xfId="0" applyFont="1" applyFill="1" applyBorder="1" applyAlignment="1">
      <alignment vertical="center"/>
    </xf>
    <xf numFmtId="0" fontId="55" fillId="3" borderId="0" xfId="0" applyFont="1" applyFill="1" applyBorder="1" applyAlignment="1" applyProtection="1">
      <alignment vertical="center"/>
    </xf>
    <xf numFmtId="0" fontId="47" fillId="10" borderId="0" xfId="0" applyFont="1" applyFill="1" applyBorder="1" applyAlignment="1">
      <alignment vertical="center"/>
    </xf>
    <xf numFmtId="49" fontId="22" fillId="0" borderId="0" xfId="3" applyNumberFormat="1" applyFont="1"/>
    <xf numFmtId="49" fontId="21" fillId="0" borderId="0" xfId="3" applyNumberFormat="1" applyFont="1"/>
    <xf numFmtId="0" fontId="48" fillId="3" borderId="16" xfId="0" applyFont="1" applyFill="1" applyBorder="1" applyAlignment="1" applyProtection="1">
      <alignment vertical="center"/>
      <protection locked="0"/>
    </xf>
    <xf numFmtId="0" fontId="48" fillId="3" borderId="40" xfId="0" applyFont="1" applyFill="1" applyBorder="1" applyAlignment="1" applyProtection="1">
      <alignment horizontal="left" vertical="center"/>
    </xf>
    <xf numFmtId="49" fontId="20" fillId="0" borderId="0" xfId="3" applyNumberFormat="1" applyFont="1"/>
    <xf numFmtId="49" fontId="19" fillId="0" borderId="0" xfId="3" applyNumberFormat="1" applyFont="1"/>
    <xf numFmtId="49" fontId="33" fillId="5" borderId="7" xfId="0" applyNumberFormat="1" applyFont="1" applyFill="1" applyBorder="1" applyAlignment="1" applyProtection="1">
      <alignment vertical="center"/>
    </xf>
    <xf numFmtId="0" fontId="47" fillId="11" borderId="0" xfId="0" applyFont="1" applyFill="1" applyAlignment="1">
      <alignment vertical="center"/>
    </xf>
    <xf numFmtId="0" fontId="48" fillId="11" borderId="0" xfId="0" applyFont="1" applyFill="1" applyAlignment="1">
      <alignment vertical="center"/>
    </xf>
    <xf numFmtId="0" fontId="47" fillId="11" borderId="0" xfId="0" applyFont="1" applyFill="1" applyAlignment="1" applyProtection="1">
      <alignment vertical="center"/>
    </xf>
    <xf numFmtId="0" fontId="54" fillId="11" borderId="0" xfId="0" applyFont="1" applyFill="1" applyAlignment="1">
      <alignment vertical="center"/>
    </xf>
    <xf numFmtId="0" fontId="47" fillId="11" borderId="0" xfId="0" applyFont="1" applyFill="1" applyBorder="1" applyAlignment="1">
      <alignment vertical="center"/>
    </xf>
    <xf numFmtId="0" fontId="46" fillId="11" borderId="0" xfId="0" applyFont="1" applyFill="1" applyAlignment="1" applyProtection="1">
      <alignment vertical="center"/>
      <protection hidden="1"/>
    </xf>
    <xf numFmtId="49" fontId="18" fillId="0" borderId="0" xfId="3" applyNumberFormat="1" applyFont="1"/>
    <xf numFmtId="49" fontId="17" fillId="0" borderId="0" xfId="3" applyNumberFormat="1" applyFont="1"/>
    <xf numFmtId="49" fontId="16" fillId="0" borderId="0" xfId="3" applyNumberFormat="1" applyFont="1"/>
    <xf numFmtId="0" fontId="57" fillId="11" borderId="0" xfId="0" applyFont="1" applyFill="1" applyAlignment="1">
      <alignment horizontal="left" vertical="center"/>
    </xf>
    <xf numFmtId="0" fontId="57" fillId="11" borderId="0" xfId="0" applyFont="1" applyFill="1" applyAlignment="1">
      <alignment vertical="center"/>
    </xf>
    <xf numFmtId="0" fontId="57" fillId="11" borderId="0" xfId="0" applyFont="1" applyFill="1" applyAlignment="1">
      <alignment vertical="center" wrapText="1"/>
    </xf>
    <xf numFmtId="0" fontId="57" fillId="11" borderId="0" xfId="0" applyFont="1" applyFill="1" applyAlignment="1" applyProtection="1">
      <alignment vertical="center" wrapText="1"/>
    </xf>
    <xf numFmtId="0" fontId="58" fillId="11" borderId="0" xfId="0" applyFont="1" applyFill="1" applyAlignment="1">
      <alignment horizontal="left" vertical="center" wrapText="1"/>
    </xf>
    <xf numFmtId="0" fontId="57" fillId="11" borderId="0" xfId="0" applyFont="1" applyFill="1" applyBorder="1" applyAlignment="1">
      <alignment vertical="center"/>
    </xf>
    <xf numFmtId="0" fontId="58" fillId="11" borderId="0" xfId="0" applyFont="1" applyFill="1" applyBorder="1" applyAlignment="1">
      <alignment horizontal="left" vertical="center" wrapText="1"/>
    </xf>
    <xf numFmtId="0" fontId="57" fillId="11" borderId="0" xfId="0" applyFont="1" applyFill="1" applyAlignment="1" applyProtection="1">
      <alignment vertical="center"/>
    </xf>
    <xf numFmtId="0" fontId="24" fillId="8" borderId="0" xfId="3" applyFill="1"/>
    <xf numFmtId="0" fontId="0" fillId="8" borderId="0" xfId="3" applyFont="1" applyFill="1"/>
    <xf numFmtId="49" fontId="15" fillId="8" borderId="0" xfId="3" applyNumberFormat="1" applyFont="1" applyFill="1"/>
    <xf numFmtId="49" fontId="24" fillId="8" borderId="0" xfId="3" applyNumberFormat="1" applyFill="1"/>
    <xf numFmtId="0" fontId="0" fillId="8" borderId="0" xfId="0" applyFill="1"/>
    <xf numFmtId="0" fontId="0" fillId="9" borderId="0" xfId="3" applyFont="1" applyFill="1"/>
    <xf numFmtId="49" fontId="15" fillId="9" borderId="0" xfId="3" applyNumberFormat="1" applyFont="1" applyFill="1"/>
    <xf numFmtId="49" fontId="24" fillId="9" borderId="0" xfId="3" applyNumberFormat="1" applyFill="1"/>
    <xf numFmtId="0" fontId="0" fillId="9" borderId="0" xfId="0" applyFill="1"/>
    <xf numFmtId="49" fontId="14" fillId="0" borderId="0" xfId="3" applyNumberFormat="1" applyFont="1"/>
    <xf numFmtId="49" fontId="14" fillId="0" borderId="0" xfId="3" applyNumberFormat="1" applyFont="1" applyFill="1"/>
    <xf numFmtId="49" fontId="14" fillId="9" borderId="0" xfId="3" applyNumberFormat="1" applyFont="1" applyFill="1"/>
    <xf numFmtId="49" fontId="14" fillId="8" borderId="0" xfId="3" applyNumberFormat="1" applyFont="1" applyFill="1"/>
    <xf numFmtId="49" fontId="13" fillId="0" borderId="0" xfId="3" applyNumberFormat="1" applyFont="1"/>
    <xf numFmtId="49" fontId="12" fillId="0" borderId="0" xfId="3" applyNumberFormat="1" applyFont="1"/>
    <xf numFmtId="49" fontId="11" fillId="9" borderId="0" xfId="3" applyNumberFormat="1" applyFont="1" applyFill="1"/>
    <xf numFmtId="49" fontId="11" fillId="8" borderId="0" xfId="3" applyNumberFormat="1" applyFont="1" applyFill="1"/>
    <xf numFmtId="49" fontId="10" fillId="9" borderId="0" xfId="3" applyNumberFormat="1" applyFont="1" applyFill="1"/>
    <xf numFmtId="49" fontId="10" fillId="8" borderId="0" xfId="3" applyNumberFormat="1" applyFont="1" applyFill="1"/>
    <xf numFmtId="49" fontId="9" fillId="0" borderId="0" xfId="3" applyNumberFormat="1" applyFont="1"/>
    <xf numFmtId="0" fontId="57" fillId="11" borderId="0" xfId="0" applyFont="1" applyFill="1" applyBorder="1" applyAlignment="1" applyProtection="1">
      <alignment vertical="center"/>
    </xf>
    <xf numFmtId="0" fontId="57" fillId="8" borderId="0" xfId="0" applyFont="1" applyFill="1" applyBorder="1" applyAlignment="1" applyProtection="1">
      <alignment vertical="center"/>
    </xf>
    <xf numFmtId="0" fontId="57" fillId="8" borderId="0" xfId="0" applyFont="1" applyFill="1" applyAlignment="1">
      <alignment vertical="center"/>
    </xf>
    <xf numFmtId="0" fontId="57" fillId="8" borderId="0" xfId="0" applyFont="1" applyFill="1" applyAlignment="1">
      <alignment vertical="center" wrapText="1"/>
    </xf>
    <xf numFmtId="0" fontId="57" fillId="8" borderId="0" xfId="0" applyFont="1" applyFill="1" applyAlignment="1" applyProtection="1">
      <alignment vertical="center" wrapText="1"/>
    </xf>
    <xf numFmtId="0" fontId="58" fillId="8" borderId="0" xfId="0" applyFont="1" applyFill="1" applyAlignment="1">
      <alignment horizontal="left" vertical="center" wrapText="1"/>
    </xf>
    <xf numFmtId="0" fontId="57" fillId="8" borderId="0" xfId="0" applyFont="1" applyFill="1" applyBorder="1" applyAlignment="1">
      <alignment vertical="center"/>
    </xf>
    <xf numFmtId="0" fontId="58" fillId="8" borderId="0" xfId="0" applyFont="1" applyFill="1" applyBorder="1" applyAlignment="1">
      <alignment horizontal="left" vertical="center" wrapText="1"/>
    </xf>
    <xf numFmtId="0" fontId="57" fillId="8" borderId="0" xfId="0" applyFont="1" applyFill="1" applyAlignment="1" applyProtection="1">
      <alignment vertical="center"/>
    </xf>
    <xf numFmtId="49" fontId="8" fillId="0" borderId="0" xfId="3" applyNumberFormat="1" applyFont="1"/>
    <xf numFmtId="49" fontId="7" fillId="0" borderId="0" xfId="3" applyNumberFormat="1" applyFont="1"/>
    <xf numFmtId="49" fontId="6" fillId="0" borderId="0" xfId="3" applyNumberFormat="1" applyFont="1"/>
    <xf numFmtId="49" fontId="29" fillId="0" borderId="0" xfId="3" applyNumberFormat="1" applyFont="1" applyFill="1" applyAlignment="1">
      <alignment vertical="center"/>
    </xf>
    <xf numFmtId="0" fontId="57" fillId="8" borderId="0" xfId="0" applyFont="1" applyFill="1" applyAlignment="1">
      <alignment horizontal="left" vertical="center"/>
    </xf>
    <xf numFmtId="0" fontId="37" fillId="2" borderId="22" xfId="0" applyFont="1" applyFill="1" applyBorder="1" applyAlignment="1" applyProtection="1">
      <alignment vertical="center" wrapText="1"/>
    </xf>
    <xf numFmtId="0" fontId="48" fillId="3" borderId="0" xfId="0" applyFont="1" applyFill="1" applyBorder="1" applyAlignment="1" applyProtection="1">
      <alignment horizontal="left" vertical="center"/>
    </xf>
    <xf numFmtId="0" fontId="48" fillId="3" borderId="0" xfId="0" applyFont="1" applyFill="1" applyBorder="1" applyAlignment="1" applyProtection="1">
      <alignment horizontal="center" vertical="center"/>
      <protection locked="0"/>
    </xf>
    <xf numFmtId="49" fontId="5" fillId="0" borderId="0" xfId="3" applyNumberFormat="1" applyFont="1"/>
    <xf numFmtId="49" fontId="4" fillId="0" borderId="0" xfId="3" applyNumberFormat="1" applyFont="1"/>
    <xf numFmtId="49" fontId="4" fillId="0" borderId="0" xfId="3" applyNumberFormat="1" applyFont="1" applyFill="1"/>
    <xf numFmtId="49" fontId="3" fillId="0" borderId="0" xfId="3" applyNumberFormat="1" applyFont="1"/>
    <xf numFmtId="49" fontId="2" fillId="0" borderId="0" xfId="3" applyNumberFormat="1" applyFont="1"/>
    <xf numFmtId="49" fontId="1" fillId="0" borderId="0" xfId="3" applyNumberFormat="1" applyFont="1"/>
    <xf numFmtId="49" fontId="47" fillId="3" borderId="11" xfId="0" applyNumberFormat="1" applyFont="1" applyFill="1" applyBorder="1" applyAlignment="1" applyProtection="1">
      <alignment horizontal="left" vertical="center" wrapText="1"/>
    </xf>
    <xf numFmtId="49" fontId="47" fillId="3" borderId="31" xfId="0" applyNumberFormat="1" applyFont="1" applyFill="1" applyBorder="1" applyAlignment="1" applyProtection="1">
      <alignment horizontal="left" vertical="center" wrapText="1"/>
    </xf>
    <xf numFmtId="0" fontId="47" fillId="3" borderId="11" xfId="0" applyFont="1" applyFill="1" applyBorder="1" applyAlignment="1" applyProtection="1">
      <alignment horizontal="left" vertical="center"/>
      <protection locked="0"/>
    </xf>
    <xf numFmtId="0" fontId="47" fillId="3" borderId="31" xfId="0" applyFont="1" applyFill="1" applyBorder="1" applyAlignment="1" applyProtection="1">
      <alignment horizontal="left" vertical="center"/>
      <protection locked="0"/>
    </xf>
    <xf numFmtId="49" fontId="47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47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50" fillId="3" borderId="35" xfId="0" applyFont="1" applyFill="1" applyBorder="1" applyAlignment="1" applyProtection="1">
      <alignment horizontal="center" vertical="center"/>
    </xf>
    <xf numFmtId="0" fontId="50" fillId="3" borderId="36" xfId="0" applyFont="1" applyFill="1" applyBorder="1" applyAlignment="1" applyProtection="1">
      <alignment horizontal="center" vertical="center"/>
    </xf>
    <xf numFmtId="0" fontId="50" fillId="3" borderId="37" xfId="0" applyFont="1" applyFill="1" applyBorder="1" applyAlignment="1" applyProtection="1">
      <alignment horizontal="center" vertical="center"/>
    </xf>
    <xf numFmtId="0" fontId="55" fillId="3" borderId="11" xfId="0" applyFont="1" applyFill="1" applyBorder="1" applyAlignment="1" applyProtection="1">
      <alignment horizontal="left" vertical="center"/>
    </xf>
    <xf numFmtId="49" fontId="46" fillId="3" borderId="0" xfId="0" applyNumberFormat="1" applyFont="1" applyFill="1" applyBorder="1" applyAlignment="1" applyProtection="1">
      <alignment horizontal="left" vertical="center" wrapText="1"/>
    </xf>
    <xf numFmtId="49" fontId="46" fillId="3" borderId="12" xfId="0" applyNumberFormat="1" applyFont="1" applyFill="1" applyBorder="1" applyAlignment="1" applyProtection="1">
      <alignment horizontal="left" vertical="center" wrapText="1"/>
    </xf>
    <xf numFmtId="49" fontId="47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48" fillId="3" borderId="33" xfId="0" applyFont="1" applyFill="1" applyBorder="1" applyAlignment="1" applyProtection="1">
      <alignment horizontal="center" vertical="center"/>
      <protection locked="0"/>
    </xf>
    <xf numFmtId="0" fontId="48" fillId="3" borderId="40" xfId="0" applyFont="1" applyFill="1" applyBorder="1" applyAlignment="1" applyProtection="1">
      <alignment horizontal="center" vertical="center"/>
      <protection locked="0"/>
    </xf>
    <xf numFmtId="0" fontId="48" fillId="3" borderId="1" xfId="0" applyFont="1" applyFill="1" applyBorder="1" applyAlignment="1" applyProtection="1">
      <alignment horizontal="center" vertical="center"/>
      <protection locked="0"/>
    </xf>
    <xf numFmtId="0" fontId="48" fillId="3" borderId="40" xfId="0" applyFont="1" applyFill="1" applyBorder="1" applyAlignment="1" applyProtection="1">
      <alignment horizontal="right" vertical="center"/>
    </xf>
    <xf numFmtId="0" fontId="48" fillId="3" borderId="1" xfId="0" applyFont="1" applyFill="1" applyBorder="1" applyAlignment="1" applyProtection="1">
      <alignment horizontal="right" vertical="center"/>
    </xf>
    <xf numFmtId="0" fontId="47" fillId="3" borderId="39" xfId="0" applyFont="1" applyFill="1" applyBorder="1" applyAlignment="1" applyProtection="1">
      <alignment horizontal="center" vertical="center"/>
    </xf>
    <xf numFmtId="0" fontId="50" fillId="3" borderId="0" xfId="0" applyFont="1" applyFill="1" applyBorder="1" applyAlignment="1" applyProtection="1">
      <alignment horizontal="center" vertical="center"/>
    </xf>
    <xf numFmtId="0" fontId="49" fillId="3" borderId="35" xfId="0" applyFont="1" applyFill="1" applyBorder="1" applyAlignment="1" applyProtection="1">
      <alignment horizontal="left" vertical="center"/>
      <protection locked="0"/>
    </xf>
    <xf numFmtId="0" fontId="49" fillId="3" borderId="36" xfId="0" applyFont="1" applyFill="1" applyBorder="1" applyAlignment="1" applyProtection="1">
      <alignment horizontal="left" vertical="center"/>
      <protection locked="0"/>
    </xf>
    <xf numFmtId="0" fontId="49" fillId="3" borderId="37" xfId="0" applyFont="1" applyFill="1" applyBorder="1" applyAlignment="1" applyProtection="1">
      <alignment horizontal="left" vertical="center"/>
      <protection locked="0"/>
    </xf>
    <xf numFmtId="0" fontId="47" fillId="3" borderId="33" xfId="0" applyFont="1" applyFill="1" applyBorder="1" applyAlignment="1" applyProtection="1">
      <alignment horizontal="center" vertical="center"/>
    </xf>
    <xf numFmtId="0" fontId="47" fillId="3" borderId="40" xfId="0" applyFont="1" applyFill="1" applyBorder="1" applyAlignment="1" applyProtection="1">
      <alignment horizontal="center" vertical="center"/>
    </xf>
    <xf numFmtId="0" fontId="47" fillId="3" borderId="1" xfId="0" applyFont="1" applyFill="1" applyBorder="1" applyAlignment="1" applyProtection="1">
      <alignment horizontal="center" vertical="center"/>
    </xf>
    <xf numFmtId="0" fontId="48" fillId="3" borderId="33" xfId="0" applyFont="1" applyFill="1" applyBorder="1" applyAlignment="1" applyProtection="1">
      <alignment horizontal="left" vertical="center"/>
      <protection locked="0"/>
    </xf>
    <xf numFmtId="0" fontId="48" fillId="3" borderId="40" xfId="0" applyFont="1" applyFill="1" applyBorder="1" applyAlignment="1" applyProtection="1">
      <alignment horizontal="left" vertical="center"/>
      <protection locked="0"/>
    </xf>
    <xf numFmtId="0" fontId="48" fillId="3" borderId="1" xfId="0" applyFont="1" applyFill="1" applyBorder="1" applyAlignment="1" applyProtection="1">
      <alignment horizontal="left" vertical="center"/>
      <protection locked="0"/>
    </xf>
    <xf numFmtId="0" fontId="48" fillId="3" borderId="47" xfId="0" applyFont="1" applyFill="1" applyBorder="1" applyAlignment="1" applyProtection="1">
      <alignment horizontal="left" vertical="center"/>
      <protection locked="0"/>
    </xf>
    <xf numFmtId="0" fontId="48" fillId="3" borderId="32" xfId="0" applyFont="1" applyFill="1" applyBorder="1" applyAlignment="1" applyProtection="1">
      <alignment horizontal="left" vertical="center"/>
      <protection locked="0"/>
    </xf>
    <xf numFmtId="0" fontId="48" fillId="3" borderId="17" xfId="0" applyFont="1" applyFill="1" applyBorder="1" applyAlignment="1" applyProtection="1">
      <alignment horizontal="left" vertical="center"/>
      <protection locked="0"/>
    </xf>
    <xf numFmtId="49" fontId="47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0" xfId="0" applyNumberFormat="1" applyFont="1" applyFill="1" applyBorder="1" applyAlignment="1" applyProtection="1">
      <alignment horizontal="left" vertical="center" wrapText="1"/>
    </xf>
    <xf numFmtId="49" fontId="47" fillId="3" borderId="12" xfId="0" applyNumberFormat="1" applyFont="1" applyFill="1" applyBorder="1" applyAlignment="1" applyProtection="1">
      <alignment horizontal="left" vertical="center" wrapText="1"/>
    </xf>
    <xf numFmtId="0" fontId="47" fillId="3" borderId="0" xfId="0" applyFont="1" applyFill="1" applyBorder="1" applyAlignment="1" applyProtection="1">
      <alignment horizontal="left" vertical="center"/>
      <protection locked="0"/>
    </xf>
    <xf numFmtId="0" fontId="47" fillId="3" borderId="12" xfId="0" applyFont="1" applyFill="1" applyBorder="1" applyAlignment="1" applyProtection="1">
      <alignment horizontal="left" vertical="center"/>
      <protection locked="0"/>
    </xf>
    <xf numFmtId="49" fontId="51" fillId="3" borderId="0" xfId="2" applyNumberFormat="1" applyFont="1" applyFill="1" applyBorder="1" applyAlignment="1" applyProtection="1">
      <alignment horizontal="left" vertical="center" wrapText="1"/>
    </xf>
    <xf numFmtId="0" fontId="53" fillId="3" borderId="9" xfId="0" applyFont="1" applyFill="1" applyBorder="1" applyAlignment="1" applyProtection="1">
      <alignment horizontal="center" vertical="center"/>
    </xf>
    <xf numFmtId="0" fontId="53" fillId="3" borderId="0" xfId="0" applyFont="1" applyFill="1" applyBorder="1" applyAlignment="1" applyProtection="1">
      <alignment horizontal="center" vertical="center"/>
    </xf>
    <xf numFmtId="0" fontId="56" fillId="3" borderId="32" xfId="0" applyFont="1" applyFill="1" applyBorder="1" applyAlignment="1" applyProtection="1">
      <alignment horizontal="left" vertical="center"/>
      <protection hidden="1"/>
    </xf>
    <xf numFmtId="0" fontId="56" fillId="3" borderId="17" xfId="0" applyFont="1" applyFill="1" applyBorder="1" applyAlignment="1" applyProtection="1">
      <alignment horizontal="left" vertical="center"/>
      <protection hidden="1"/>
    </xf>
    <xf numFmtId="0" fontId="56" fillId="3" borderId="40" xfId="0" applyFont="1" applyFill="1" applyBorder="1" applyAlignment="1">
      <alignment horizontal="left" vertical="center"/>
    </xf>
    <xf numFmtId="0" fontId="56" fillId="3" borderId="1" xfId="0" applyFont="1" applyFill="1" applyBorder="1" applyAlignment="1">
      <alignment horizontal="left" vertical="center"/>
    </xf>
    <xf numFmtId="0" fontId="48" fillId="3" borderId="45" xfId="0" applyFont="1" applyFill="1" applyBorder="1" applyAlignment="1" applyProtection="1">
      <alignment horizontal="center" vertical="center"/>
      <protection locked="0"/>
    </xf>
    <xf numFmtId="0" fontId="48" fillId="3" borderId="39" xfId="0" applyFont="1" applyFill="1" applyBorder="1" applyAlignment="1" applyProtection="1">
      <alignment horizontal="center" vertical="center"/>
      <protection locked="0"/>
    </xf>
    <xf numFmtId="0" fontId="48" fillId="3" borderId="23" xfId="0" applyFont="1" applyFill="1" applyBorder="1" applyAlignment="1" applyProtection="1">
      <alignment horizontal="center" vertical="center"/>
      <protection locked="0"/>
    </xf>
    <xf numFmtId="165" fontId="47" fillId="3" borderId="33" xfId="0" applyNumberFormat="1" applyFont="1" applyFill="1" applyBorder="1" applyAlignment="1" applyProtection="1">
      <alignment horizontal="center" vertical="center" wrapText="1"/>
      <protection locked="0"/>
    </xf>
    <xf numFmtId="165" fontId="47" fillId="3" borderId="40" xfId="0" applyNumberFormat="1" applyFont="1" applyFill="1" applyBorder="1" applyAlignment="1" applyProtection="1">
      <alignment horizontal="center" vertical="center" wrapText="1"/>
      <protection locked="0"/>
    </xf>
    <xf numFmtId="165" fontId="4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35" xfId="0" applyFont="1" applyFill="1" applyBorder="1" applyAlignment="1" applyProtection="1">
      <alignment horizontal="center" vertical="center"/>
    </xf>
    <xf numFmtId="0" fontId="47" fillId="3" borderId="36" xfId="0" applyFont="1" applyFill="1" applyBorder="1" applyAlignment="1" applyProtection="1">
      <alignment horizontal="center" vertical="center"/>
    </xf>
    <xf numFmtId="0" fontId="47" fillId="3" borderId="37" xfId="0" applyFont="1" applyFill="1" applyBorder="1" applyAlignment="1" applyProtection="1">
      <alignment horizontal="center" vertical="center"/>
    </xf>
    <xf numFmtId="1" fontId="50" fillId="6" borderId="35" xfId="0" applyNumberFormat="1" applyFont="1" applyFill="1" applyBorder="1" applyAlignment="1" applyProtection="1">
      <alignment horizontal="center" vertical="center"/>
      <protection locked="0"/>
    </xf>
    <xf numFmtId="1" fontId="50" fillId="6" borderId="36" xfId="0" applyNumberFormat="1" applyFont="1" applyFill="1" applyBorder="1" applyAlignment="1" applyProtection="1">
      <alignment horizontal="center" vertical="center"/>
      <protection locked="0"/>
    </xf>
    <xf numFmtId="1" fontId="50" fillId="6" borderId="37" xfId="0" applyNumberFormat="1" applyFont="1" applyFill="1" applyBorder="1" applyAlignment="1" applyProtection="1">
      <alignment horizontal="center" vertical="center"/>
      <protection locked="0"/>
    </xf>
    <xf numFmtId="14" fontId="47" fillId="3" borderId="35" xfId="0" applyNumberFormat="1" applyFont="1" applyFill="1" applyBorder="1" applyAlignment="1" applyProtection="1">
      <alignment horizontal="center" vertical="center" wrapText="1"/>
      <protection locked="0" hidden="1"/>
    </xf>
    <xf numFmtId="14" fontId="47" fillId="3" borderId="36" xfId="0" applyNumberFormat="1" applyFont="1" applyFill="1" applyBorder="1" applyAlignment="1" applyProtection="1">
      <alignment horizontal="center" vertical="center" wrapText="1"/>
      <protection locked="0" hidden="1"/>
    </xf>
    <xf numFmtId="14" fontId="47" fillId="3" borderId="37" xfId="0" applyNumberFormat="1" applyFont="1" applyFill="1" applyBorder="1" applyAlignment="1" applyProtection="1">
      <alignment horizontal="center" vertical="center" wrapText="1"/>
      <protection locked="0" hidden="1"/>
    </xf>
    <xf numFmtId="49" fontId="46" fillId="3" borderId="8" xfId="0" applyNumberFormat="1" applyFont="1" applyFill="1" applyBorder="1" applyAlignment="1" applyProtection="1">
      <alignment horizontal="left" vertical="center" wrapText="1"/>
    </xf>
    <xf numFmtId="49" fontId="46" fillId="3" borderId="13" xfId="0" applyNumberFormat="1" applyFont="1" applyFill="1" applyBorder="1" applyAlignment="1" applyProtection="1">
      <alignment horizontal="left" vertical="center" wrapText="1"/>
    </xf>
    <xf numFmtId="49" fontId="4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7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58" fillId="11" borderId="0" xfId="0" applyFont="1" applyFill="1" applyBorder="1" applyAlignment="1">
      <alignment horizontal="center" vertical="center" wrapText="1"/>
    </xf>
    <xf numFmtId="0" fontId="48" fillId="3" borderId="33" xfId="0" applyFont="1" applyFill="1" applyBorder="1" applyAlignment="1" applyProtection="1">
      <alignment horizontal="center" vertical="center"/>
    </xf>
    <xf numFmtId="0" fontId="48" fillId="3" borderId="40" xfId="0" applyFont="1" applyFill="1" applyBorder="1" applyAlignment="1" applyProtection="1">
      <alignment horizontal="center" vertical="center"/>
    </xf>
    <xf numFmtId="0" fontId="48" fillId="3" borderId="1" xfId="0" applyFont="1" applyFill="1" applyBorder="1" applyAlignment="1" applyProtection="1">
      <alignment horizontal="center" vertical="center"/>
    </xf>
    <xf numFmtId="0" fontId="48" fillId="3" borderId="47" xfId="0" applyFont="1" applyFill="1" applyBorder="1" applyAlignment="1" applyProtection="1">
      <alignment horizontal="center" vertical="center"/>
      <protection locked="0"/>
    </xf>
    <xf numFmtId="0" fontId="48" fillId="3" borderId="32" xfId="0" applyFont="1" applyFill="1" applyBorder="1" applyAlignment="1" applyProtection="1">
      <alignment horizontal="center" vertical="center"/>
      <protection locked="0"/>
    </xf>
    <xf numFmtId="0" fontId="47" fillId="3" borderId="33" xfId="0" applyFont="1" applyFill="1" applyBorder="1" applyAlignment="1" applyProtection="1">
      <alignment horizontal="center" vertical="center"/>
      <protection locked="0"/>
    </xf>
    <xf numFmtId="0" fontId="47" fillId="3" borderId="1" xfId="0" applyFont="1" applyFill="1" applyBorder="1" applyAlignment="1" applyProtection="1">
      <alignment horizontal="center" vertical="center"/>
      <protection locked="0"/>
    </xf>
    <xf numFmtId="0" fontId="47" fillId="3" borderId="45" xfId="0" applyFont="1" applyFill="1" applyBorder="1" applyAlignment="1" applyProtection="1">
      <alignment horizontal="left" vertical="top" wrapText="1"/>
      <protection locked="0"/>
    </xf>
    <xf numFmtId="0" fontId="47" fillId="3" borderId="39" xfId="0" applyFont="1" applyFill="1" applyBorder="1" applyAlignment="1" applyProtection="1">
      <alignment horizontal="left" vertical="top" wrapText="1"/>
      <protection locked="0"/>
    </xf>
    <xf numFmtId="0" fontId="47" fillId="3" borderId="23" xfId="0" applyFont="1" applyFill="1" applyBorder="1" applyAlignment="1" applyProtection="1">
      <alignment horizontal="left" vertical="top" wrapText="1"/>
      <protection locked="0"/>
    </xf>
    <xf numFmtId="0" fontId="47" fillId="3" borderId="46" xfId="0" applyFont="1" applyFill="1" applyBorder="1" applyAlignment="1" applyProtection="1">
      <alignment horizontal="left" vertical="top" wrapText="1"/>
      <protection locked="0"/>
    </xf>
    <xf numFmtId="0" fontId="47" fillId="3" borderId="0" xfId="0" applyFont="1" applyFill="1" applyBorder="1" applyAlignment="1" applyProtection="1">
      <alignment horizontal="left" vertical="top" wrapText="1"/>
      <protection locked="0"/>
    </xf>
    <xf numFmtId="0" fontId="47" fillId="3" borderId="25" xfId="0" applyFont="1" applyFill="1" applyBorder="1" applyAlignment="1" applyProtection="1">
      <alignment horizontal="left" vertical="top" wrapText="1"/>
      <protection locked="0"/>
    </xf>
    <xf numFmtId="0" fontId="47" fillId="3" borderId="47" xfId="0" applyFont="1" applyFill="1" applyBorder="1" applyAlignment="1" applyProtection="1">
      <alignment horizontal="left" vertical="top" wrapText="1"/>
      <protection locked="0"/>
    </xf>
    <xf numFmtId="0" fontId="47" fillId="3" borderId="32" xfId="0" applyFont="1" applyFill="1" applyBorder="1" applyAlignment="1" applyProtection="1">
      <alignment horizontal="left" vertical="top" wrapText="1"/>
      <protection locked="0"/>
    </xf>
    <xf numFmtId="0" fontId="47" fillId="3" borderId="17" xfId="0" applyFont="1" applyFill="1" applyBorder="1" applyAlignment="1" applyProtection="1">
      <alignment horizontal="left" vertical="top" wrapText="1"/>
      <protection locked="0"/>
    </xf>
    <xf numFmtId="0" fontId="47" fillId="3" borderId="40" xfId="0" applyFont="1" applyFill="1" applyBorder="1" applyAlignment="1" applyProtection="1">
      <alignment horizontal="center" vertical="center"/>
      <protection locked="0"/>
    </xf>
    <xf numFmtId="0" fontId="48" fillId="3" borderId="40" xfId="0" applyFont="1" applyFill="1" applyBorder="1" applyAlignment="1" applyProtection="1">
      <alignment horizontal="left" vertical="center"/>
    </xf>
    <xf numFmtId="0" fontId="48" fillId="3" borderId="1" xfId="0" applyFont="1" applyFill="1" applyBorder="1" applyAlignment="1" applyProtection="1">
      <alignment horizontal="left" vertical="center"/>
    </xf>
    <xf numFmtId="0" fontId="48" fillId="3" borderId="33" xfId="0" applyFont="1" applyFill="1" applyBorder="1" applyAlignment="1" applyProtection="1">
      <alignment horizontal="right" vertical="center"/>
    </xf>
    <xf numFmtId="0" fontId="48" fillId="3" borderId="33" xfId="0" applyFont="1" applyFill="1" applyBorder="1" applyAlignment="1" applyProtection="1">
      <alignment horizontal="left" vertical="center"/>
    </xf>
    <xf numFmtId="49" fontId="47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33" xfId="0" applyNumberFormat="1" applyFont="1" applyFill="1" applyBorder="1" applyAlignment="1" applyProtection="1">
      <alignment horizontal="center" vertical="center"/>
      <protection locked="0"/>
    </xf>
    <xf numFmtId="49" fontId="48" fillId="3" borderId="40" xfId="0" applyNumberFormat="1" applyFont="1" applyFill="1" applyBorder="1" applyAlignment="1" applyProtection="1">
      <alignment horizontal="center" vertical="center"/>
      <protection locked="0"/>
    </xf>
    <xf numFmtId="49" fontId="48" fillId="3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38" xfId="0" applyFont="1" applyFill="1" applyBorder="1" applyAlignment="1" applyProtection="1">
      <alignment horizontal="center" vertical="center"/>
    </xf>
    <xf numFmtId="0" fontId="36" fillId="2" borderId="14" xfId="0" applyFont="1" applyFill="1" applyBorder="1" applyAlignment="1" applyProtection="1">
      <alignment horizontal="center" vertical="center"/>
    </xf>
    <xf numFmtId="0" fontId="36" fillId="2" borderId="38" xfId="0" applyFont="1" applyFill="1" applyBorder="1" applyAlignment="1" applyProtection="1">
      <alignment horizontal="center" vertical="center" wrapText="1"/>
    </xf>
    <xf numFmtId="0" fontId="36" fillId="2" borderId="24" xfId="0" applyFont="1" applyFill="1" applyBorder="1" applyAlignment="1" applyProtection="1">
      <alignment horizontal="center" vertical="center" wrapText="1"/>
    </xf>
    <xf numFmtId="0" fontId="36" fillId="2" borderId="14" xfId="0" applyFont="1" applyFill="1" applyBorder="1" applyAlignment="1" applyProtection="1">
      <alignment horizontal="center" vertical="center" wrapText="1"/>
    </xf>
    <xf numFmtId="0" fontId="43" fillId="4" borderId="0" xfId="0" applyFont="1" applyFill="1" applyBorder="1" applyAlignment="1" applyProtection="1">
      <alignment horizontal="left" vertical="center"/>
    </xf>
    <xf numFmtId="0" fontId="26" fillId="6" borderId="42" xfId="1" applyFont="1" applyFill="1" applyBorder="1" applyAlignment="1" applyProtection="1">
      <alignment horizontal="center" vertical="center"/>
    </xf>
    <xf numFmtId="0" fontId="26" fillId="6" borderId="11" xfId="1" applyFont="1" applyFill="1" applyBorder="1" applyAlignment="1" applyProtection="1">
      <alignment horizontal="center" vertical="center"/>
    </xf>
    <xf numFmtId="0" fontId="26" fillId="6" borderId="43" xfId="1" applyFont="1" applyFill="1" applyBorder="1" applyAlignment="1" applyProtection="1">
      <alignment horizontal="center" vertical="center"/>
    </xf>
    <xf numFmtId="0" fontId="36" fillId="2" borderId="24" xfId="0" applyFont="1" applyFill="1" applyBorder="1" applyAlignment="1" applyProtection="1">
      <alignment horizontal="center" vertical="center"/>
    </xf>
  </cellXfs>
  <cellStyles count="4">
    <cellStyle name="Link" xfId="2" builtinId="8"/>
    <cellStyle name="Normal 2" xfId="3" xr:uid="{00000000-0005-0000-0000-000001000000}"/>
    <cellStyle name="Normální 2" xfId="1" xr:uid="{00000000-0005-0000-0000-000002000000}"/>
    <cellStyle name="Standard" xfId="0" builtinId="0"/>
  </cellStyles>
  <dxfs count="20"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BF6F9"/>
      <color rgb="FFE5F4F7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152400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953" y="843330"/>
          <a:ext cx="2239108" cy="1166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18169</xdr:colOff>
      <xdr:row>9</xdr:row>
      <xdr:rowOff>47189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491635" y="1110760"/>
          <a:ext cx="1997319" cy="529009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71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31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fa\NOV&#193;%20ALFA\ALFA_EN_PRICE-LEHNE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F274"/>
  <sheetViews>
    <sheetView tabSelected="1" zoomScaleNormal="100" workbookViewId="0">
      <selection activeCell="G2" sqref="G2:L2"/>
    </sheetView>
  </sheetViews>
  <sheetFormatPr baseColWidth="10" defaultColWidth="9.140625" defaultRowHeight="12.75" x14ac:dyDescent="0.25"/>
  <cols>
    <col min="1" max="1" width="2.7109375" style="94" customWidth="1"/>
    <col min="2" max="2" width="2.5703125" style="95" customWidth="1"/>
    <col min="3" max="3" width="2.85546875" style="95" customWidth="1"/>
    <col min="4" max="5" width="2.5703125" style="95" customWidth="1"/>
    <col min="6" max="6" width="3" style="95" customWidth="1"/>
    <col min="7" max="10" width="2.5703125" style="95" customWidth="1"/>
    <col min="11" max="11" width="2.140625" style="95" customWidth="1"/>
    <col min="12" max="12" width="3" style="95" customWidth="1"/>
    <col min="13" max="14" width="2.5703125" style="95" customWidth="1"/>
    <col min="15" max="15" width="4.28515625" style="95" customWidth="1"/>
    <col min="16" max="16" width="3" style="95" customWidth="1"/>
    <col min="17" max="17" width="2.5703125" style="95" customWidth="1"/>
    <col min="18" max="18" width="4.5703125" style="95" customWidth="1"/>
    <col min="19" max="19" width="2.5703125" style="95" customWidth="1"/>
    <col min="20" max="20" width="3.7109375" style="95" customWidth="1"/>
    <col min="21" max="21" width="2.5703125" style="95" customWidth="1"/>
    <col min="22" max="22" width="4.42578125" style="95" customWidth="1"/>
    <col min="23" max="23" width="2.5703125" style="95" customWidth="1"/>
    <col min="24" max="24" width="1.85546875" style="95" customWidth="1"/>
    <col min="25" max="25" width="3.85546875" style="95" customWidth="1"/>
    <col min="26" max="26" width="4.85546875" style="95" customWidth="1"/>
    <col min="27" max="27" width="6.5703125" style="95" customWidth="1"/>
    <col min="28" max="28" width="4.7109375" style="95" customWidth="1"/>
    <col min="29" max="29" width="6.140625" style="95" customWidth="1"/>
    <col min="30" max="30" width="4.28515625" style="95" customWidth="1"/>
    <col min="31" max="31" width="8.5703125" style="95" customWidth="1"/>
    <col min="32" max="32" width="1.140625" style="95" customWidth="1"/>
    <col min="33" max="33" width="0.7109375" style="95" customWidth="1"/>
    <col min="34" max="34" width="4.5703125" style="95" customWidth="1"/>
    <col min="35" max="35" width="2.5703125" style="95" customWidth="1"/>
    <col min="36" max="36" width="2.85546875" style="95" customWidth="1"/>
    <col min="37" max="37" width="2.5703125" style="95" customWidth="1"/>
    <col min="38" max="38" width="2.7109375" style="144" customWidth="1"/>
    <col min="39" max="39" width="45.140625" style="153" customWidth="1"/>
    <col min="40" max="40" width="19" style="154" hidden="1" customWidth="1"/>
    <col min="41" max="42" width="27.85546875" style="154" hidden="1" customWidth="1"/>
    <col min="43" max="43" width="0.85546875" style="183" hidden="1" customWidth="1"/>
    <col min="44" max="44" width="62.140625" style="183" hidden="1" customWidth="1"/>
    <col min="45" max="45" width="34.140625" style="154" customWidth="1"/>
    <col min="46" max="58" width="9.140625" style="154"/>
    <col min="59" max="16384" width="9.140625" style="95"/>
  </cols>
  <sheetData>
    <row r="1" spans="1:58" ht="13.5" customHeight="1" thickBot="1" x14ac:dyDescent="0.3">
      <c r="A1" s="97" t="s">
        <v>967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9"/>
      <c r="AQ1" s="154"/>
    </row>
    <row r="2" spans="1:58" ht="18.75" customHeight="1" thickBot="1" x14ac:dyDescent="0.3">
      <c r="A2" s="100">
        <v>100</v>
      </c>
      <c r="B2" s="135" t="s">
        <v>247</v>
      </c>
      <c r="C2" s="101"/>
      <c r="D2" s="101"/>
      <c r="E2" s="101"/>
      <c r="F2" s="102"/>
      <c r="G2" s="260" t="s">
        <v>711</v>
      </c>
      <c r="H2" s="261"/>
      <c r="I2" s="261"/>
      <c r="J2" s="261"/>
      <c r="K2" s="261"/>
      <c r="L2" s="262"/>
      <c r="M2" s="245" t="s">
        <v>533</v>
      </c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105" t="s">
        <v>551</v>
      </c>
      <c r="AD2" s="134"/>
      <c r="AE2" s="263">
        <f ca="1">TODAY()</f>
        <v>44585</v>
      </c>
      <c r="AF2" s="264"/>
      <c r="AG2" s="264"/>
      <c r="AH2" s="264"/>
      <c r="AI2" s="264"/>
      <c r="AJ2" s="265"/>
      <c r="AK2" s="102"/>
      <c r="AQ2" s="154"/>
    </row>
    <row r="3" spans="1:58" ht="15" customHeight="1" thickBot="1" x14ac:dyDescent="0.3">
      <c r="A3" s="100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246" t="s">
        <v>515</v>
      </c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135" t="s">
        <v>249</v>
      </c>
      <c r="AD3" s="134"/>
      <c r="AE3" s="257" t="s">
        <v>911</v>
      </c>
      <c r="AF3" s="258"/>
      <c r="AG3" s="258"/>
      <c r="AH3" s="258"/>
      <c r="AI3" s="258"/>
      <c r="AJ3" s="259"/>
      <c r="AK3" s="102"/>
      <c r="AQ3" s="154"/>
    </row>
    <row r="4" spans="1:58" ht="6" customHeight="1" x14ac:dyDescent="0.25">
      <c r="A4" s="100"/>
      <c r="B4" s="103"/>
      <c r="C4" s="103"/>
      <c r="D4" s="103"/>
      <c r="E4" s="103"/>
      <c r="F4" s="103"/>
      <c r="G4" s="101"/>
      <c r="H4" s="101"/>
      <c r="I4" s="101"/>
      <c r="J4" s="101"/>
      <c r="K4" s="101"/>
      <c r="L4" s="104"/>
      <c r="M4" s="104"/>
      <c r="N4" s="103"/>
      <c r="O4" s="101"/>
      <c r="P4" s="101"/>
      <c r="Q4" s="103"/>
      <c r="R4" s="101"/>
      <c r="S4" s="101"/>
      <c r="T4" s="101"/>
      <c r="U4" s="101"/>
      <c r="V4" s="101"/>
      <c r="W4" s="101"/>
      <c r="X4" s="101"/>
      <c r="Y4" s="101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1"/>
      <c r="AK4" s="102"/>
      <c r="AP4" s="157"/>
      <c r="AQ4" s="154"/>
    </row>
    <row r="5" spans="1:58" ht="13.5" customHeight="1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5" t="s">
        <v>509</v>
      </c>
      <c r="P5" s="101"/>
      <c r="Q5" s="101"/>
      <c r="R5" s="101"/>
      <c r="S5" s="101"/>
      <c r="T5" s="101"/>
      <c r="U5" s="101"/>
      <c r="V5" s="101"/>
      <c r="W5" s="101"/>
      <c r="X5" s="101"/>
      <c r="Y5" s="103"/>
      <c r="Z5" s="103"/>
      <c r="AA5" s="105" t="s">
        <v>510</v>
      </c>
      <c r="AB5" s="106"/>
      <c r="AC5" s="106"/>
      <c r="AD5" s="101"/>
      <c r="AE5" s="101"/>
      <c r="AF5" s="101"/>
      <c r="AG5" s="101"/>
      <c r="AH5" s="101"/>
      <c r="AI5" s="101"/>
      <c r="AJ5" s="101"/>
      <c r="AK5" s="102"/>
      <c r="AQ5" s="154"/>
    </row>
    <row r="6" spans="1:58" ht="13.5" customHeight="1" x14ac:dyDescent="0.25">
      <c r="A6" s="100">
        <v>120</v>
      </c>
      <c r="B6" s="107" t="s">
        <v>3</v>
      </c>
      <c r="C6" s="108"/>
      <c r="D6" s="108"/>
      <c r="E6" s="108"/>
      <c r="F6" s="266" t="s">
        <v>52</v>
      </c>
      <c r="G6" s="266"/>
      <c r="H6" s="266"/>
      <c r="I6" s="266"/>
      <c r="J6" s="266"/>
      <c r="K6" s="266"/>
      <c r="L6" s="266"/>
      <c r="M6" s="266"/>
      <c r="N6" s="267"/>
      <c r="O6" s="109" t="s">
        <v>526</v>
      </c>
      <c r="P6" s="110"/>
      <c r="Q6" s="110"/>
      <c r="R6" s="111"/>
      <c r="S6" s="268"/>
      <c r="T6" s="268"/>
      <c r="U6" s="268"/>
      <c r="V6" s="268"/>
      <c r="W6" s="268"/>
      <c r="X6" s="268"/>
      <c r="Y6" s="268"/>
      <c r="Z6" s="269"/>
      <c r="AA6" s="109" t="s">
        <v>526</v>
      </c>
      <c r="AB6" s="112"/>
      <c r="AC6" s="268"/>
      <c r="AD6" s="268"/>
      <c r="AE6" s="268"/>
      <c r="AF6" s="268"/>
      <c r="AG6" s="268"/>
      <c r="AH6" s="268"/>
      <c r="AI6" s="268"/>
      <c r="AJ6" s="269"/>
      <c r="AK6" s="102"/>
      <c r="AQ6" s="154"/>
    </row>
    <row r="7" spans="1:58" ht="13.5" hidden="1" customHeight="1" x14ac:dyDescent="0.25">
      <c r="A7" s="100">
        <v>130</v>
      </c>
      <c r="B7" s="113" t="s">
        <v>4</v>
      </c>
      <c r="C7" s="114"/>
      <c r="D7" s="114"/>
      <c r="E7" s="114"/>
      <c r="F7" s="214" t="s">
        <v>53</v>
      </c>
      <c r="G7" s="214"/>
      <c r="H7" s="214"/>
      <c r="I7" s="214"/>
      <c r="J7" s="214"/>
      <c r="K7" s="214"/>
      <c r="L7" s="214"/>
      <c r="M7" s="214"/>
      <c r="N7" s="215"/>
      <c r="O7" s="115" t="s">
        <v>4</v>
      </c>
      <c r="P7" s="101"/>
      <c r="Q7" s="101"/>
      <c r="R7" s="104"/>
      <c r="S7" s="216"/>
      <c r="T7" s="216"/>
      <c r="U7" s="216"/>
      <c r="V7" s="216"/>
      <c r="W7" s="216"/>
      <c r="X7" s="216"/>
      <c r="Y7" s="216"/>
      <c r="Z7" s="217"/>
      <c r="AA7" s="115" t="s">
        <v>4</v>
      </c>
      <c r="AB7" s="104"/>
      <c r="AC7" s="216"/>
      <c r="AD7" s="216"/>
      <c r="AE7" s="216"/>
      <c r="AF7" s="216"/>
      <c r="AG7" s="216"/>
      <c r="AH7" s="216"/>
      <c r="AI7" s="216"/>
      <c r="AJ7" s="217"/>
      <c r="AK7" s="102"/>
      <c r="AQ7" s="154"/>
    </row>
    <row r="8" spans="1:58" ht="13.5" customHeight="1" x14ac:dyDescent="0.25">
      <c r="A8" s="100">
        <v>140</v>
      </c>
      <c r="B8" s="113" t="s">
        <v>49</v>
      </c>
      <c r="C8" s="114"/>
      <c r="D8" s="114"/>
      <c r="E8" s="114"/>
      <c r="F8" s="214" t="s">
        <v>54</v>
      </c>
      <c r="G8" s="214"/>
      <c r="H8" s="214"/>
      <c r="I8" s="214"/>
      <c r="J8" s="214"/>
      <c r="K8" s="214"/>
      <c r="L8" s="214"/>
      <c r="M8" s="214"/>
      <c r="N8" s="215"/>
      <c r="O8" s="115" t="s">
        <v>534</v>
      </c>
      <c r="P8" s="101"/>
      <c r="Q8" s="101"/>
      <c r="R8" s="104"/>
      <c r="S8" s="216"/>
      <c r="T8" s="216"/>
      <c r="U8" s="216"/>
      <c r="V8" s="216"/>
      <c r="W8" s="216"/>
      <c r="X8" s="216"/>
      <c r="Y8" s="216"/>
      <c r="Z8" s="217"/>
      <c r="AA8" s="115" t="s">
        <v>534</v>
      </c>
      <c r="AB8" s="104"/>
      <c r="AC8" s="216"/>
      <c r="AD8" s="216"/>
      <c r="AE8" s="216"/>
      <c r="AF8" s="216"/>
      <c r="AG8" s="216"/>
      <c r="AH8" s="216"/>
      <c r="AI8" s="216"/>
      <c r="AJ8" s="217"/>
      <c r="AK8" s="102"/>
      <c r="AQ8" s="154"/>
    </row>
    <row r="9" spans="1:58" ht="13.5" customHeight="1" x14ac:dyDescent="0.25">
      <c r="A9" s="100">
        <v>150</v>
      </c>
      <c r="B9" s="113" t="s">
        <v>6</v>
      </c>
      <c r="C9" s="114"/>
      <c r="D9" s="114"/>
      <c r="E9" s="114"/>
      <c r="F9" s="214" t="s">
        <v>55</v>
      </c>
      <c r="G9" s="214"/>
      <c r="H9" s="214"/>
      <c r="I9" s="214"/>
      <c r="J9" s="214"/>
      <c r="K9" s="214"/>
      <c r="L9" s="214"/>
      <c r="M9" s="214"/>
      <c r="N9" s="215"/>
      <c r="O9" s="115" t="s">
        <v>261</v>
      </c>
      <c r="P9" s="101"/>
      <c r="Q9" s="104"/>
      <c r="R9" s="104"/>
      <c r="S9" s="216"/>
      <c r="T9" s="216"/>
      <c r="U9" s="216"/>
      <c r="V9" s="216"/>
      <c r="W9" s="216"/>
      <c r="X9" s="216"/>
      <c r="Y9" s="216"/>
      <c r="Z9" s="217"/>
      <c r="AA9" s="115" t="s">
        <v>261</v>
      </c>
      <c r="AB9" s="104"/>
      <c r="AC9" s="216"/>
      <c r="AD9" s="216"/>
      <c r="AE9" s="216"/>
      <c r="AF9" s="216"/>
      <c r="AG9" s="216"/>
      <c r="AH9" s="216"/>
      <c r="AI9" s="216"/>
      <c r="AJ9" s="217"/>
      <c r="AK9" s="102"/>
      <c r="AQ9" s="154"/>
    </row>
    <row r="10" spans="1:58" ht="13.5" customHeight="1" x14ac:dyDescent="0.25">
      <c r="A10" s="100">
        <v>160</v>
      </c>
      <c r="B10" s="113" t="s">
        <v>5</v>
      </c>
      <c r="C10" s="114"/>
      <c r="D10" s="114"/>
      <c r="E10" s="114"/>
      <c r="F10" s="214" t="s">
        <v>56</v>
      </c>
      <c r="G10" s="214"/>
      <c r="H10" s="214"/>
      <c r="I10" s="214"/>
      <c r="J10" s="214"/>
      <c r="K10" s="214"/>
      <c r="L10" s="214"/>
      <c r="M10" s="214"/>
      <c r="N10" s="215"/>
      <c r="O10" s="115" t="s">
        <v>264</v>
      </c>
      <c r="P10" s="101"/>
      <c r="Q10" s="104"/>
      <c r="R10" s="104"/>
      <c r="S10" s="216"/>
      <c r="T10" s="216"/>
      <c r="U10" s="216"/>
      <c r="V10" s="216"/>
      <c r="W10" s="216"/>
      <c r="X10" s="216"/>
      <c r="Y10" s="216"/>
      <c r="Z10" s="217"/>
      <c r="AA10" s="115" t="s">
        <v>264</v>
      </c>
      <c r="AB10" s="104"/>
      <c r="AC10" s="216"/>
      <c r="AD10" s="216"/>
      <c r="AE10" s="216"/>
      <c r="AF10" s="216"/>
      <c r="AG10" s="216"/>
      <c r="AH10" s="216"/>
      <c r="AI10" s="216"/>
      <c r="AJ10" s="217"/>
      <c r="AK10" s="102"/>
      <c r="AQ10" s="154"/>
    </row>
    <row r="11" spans="1:58" ht="13.5" customHeight="1" x14ac:dyDescent="0.25">
      <c r="A11" s="100">
        <v>170</v>
      </c>
      <c r="B11" s="113" t="s">
        <v>7</v>
      </c>
      <c r="C11" s="114"/>
      <c r="D11" s="114"/>
      <c r="E11" s="114"/>
      <c r="F11" s="214" t="s">
        <v>57</v>
      </c>
      <c r="G11" s="214"/>
      <c r="H11" s="214"/>
      <c r="I11" s="214"/>
      <c r="J11" s="214"/>
      <c r="K11" s="214"/>
      <c r="L11" s="214"/>
      <c r="M11" s="214"/>
      <c r="N11" s="215"/>
      <c r="O11" s="115" t="s">
        <v>535</v>
      </c>
      <c r="P11" s="101"/>
      <c r="Q11" s="104"/>
      <c r="R11" s="104"/>
      <c r="S11" s="216"/>
      <c r="T11" s="216"/>
      <c r="U11" s="216"/>
      <c r="V11" s="216"/>
      <c r="W11" s="216"/>
      <c r="X11" s="216"/>
      <c r="Y11" s="216"/>
      <c r="Z11" s="217"/>
      <c r="AA11" s="115" t="s">
        <v>535</v>
      </c>
      <c r="AB11" s="104"/>
      <c r="AC11" s="216"/>
      <c r="AD11" s="216"/>
      <c r="AE11" s="216"/>
      <c r="AF11" s="216"/>
      <c r="AG11" s="216"/>
      <c r="AH11" s="216"/>
      <c r="AI11" s="216"/>
      <c r="AJ11" s="217"/>
      <c r="AK11" s="102"/>
      <c r="AQ11" s="154"/>
    </row>
    <row r="12" spans="1:58" ht="13.5" customHeight="1" x14ac:dyDescent="0.25">
      <c r="A12" s="100">
        <v>180</v>
      </c>
      <c r="B12" s="113" t="s">
        <v>8</v>
      </c>
      <c r="C12" s="114"/>
      <c r="D12" s="114"/>
      <c r="E12" s="114"/>
      <c r="F12" s="214" t="s">
        <v>58</v>
      </c>
      <c r="G12" s="214"/>
      <c r="H12" s="214"/>
      <c r="I12" s="214"/>
      <c r="J12" s="214"/>
      <c r="K12" s="214"/>
      <c r="L12" s="214"/>
      <c r="M12" s="214"/>
      <c r="N12" s="215"/>
      <c r="O12" s="115" t="s">
        <v>669</v>
      </c>
      <c r="P12" s="101"/>
      <c r="Q12" s="104"/>
      <c r="R12" s="104"/>
      <c r="S12" s="216"/>
      <c r="T12" s="216"/>
      <c r="U12" s="216"/>
      <c r="V12" s="216"/>
      <c r="W12" s="216"/>
      <c r="X12" s="216"/>
      <c r="Y12" s="216"/>
      <c r="Z12" s="217"/>
      <c r="AA12" s="115" t="s">
        <v>669</v>
      </c>
      <c r="AB12" s="104"/>
      <c r="AC12" s="216"/>
      <c r="AD12" s="216"/>
      <c r="AE12" s="216"/>
      <c r="AF12" s="216"/>
      <c r="AG12" s="216"/>
      <c r="AH12" s="216"/>
      <c r="AI12" s="216"/>
      <c r="AJ12" s="217"/>
      <c r="AK12" s="102"/>
      <c r="AQ12" s="154"/>
    </row>
    <row r="13" spans="1:58" ht="13.5" customHeight="1" thickBot="1" x14ac:dyDescent="0.3">
      <c r="A13" s="100">
        <v>190</v>
      </c>
      <c r="B13" s="113" t="s">
        <v>1</v>
      </c>
      <c r="C13" s="114"/>
      <c r="D13" s="114"/>
      <c r="E13" s="114"/>
      <c r="F13" s="244" t="s">
        <v>133</v>
      </c>
      <c r="G13" s="214"/>
      <c r="H13" s="214"/>
      <c r="I13" s="214"/>
      <c r="J13" s="214"/>
      <c r="K13" s="214"/>
      <c r="L13" s="214"/>
      <c r="M13" s="214"/>
      <c r="N13" s="215"/>
      <c r="O13" s="116" t="s">
        <v>667</v>
      </c>
      <c r="P13" s="117"/>
      <c r="Q13" s="117"/>
      <c r="R13" s="117"/>
      <c r="S13" s="208"/>
      <c r="T13" s="208"/>
      <c r="U13" s="208"/>
      <c r="V13" s="208"/>
      <c r="W13" s="208"/>
      <c r="X13" s="208"/>
      <c r="Y13" s="208"/>
      <c r="Z13" s="209"/>
      <c r="AA13" s="116"/>
      <c r="AB13" s="117"/>
      <c r="AC13" s="117"/>
      <c r="AD13" s="117"/>
      <c r="AE13" s="117"/>
      <c r="AF13" s="117"/>
      <c r="AG13" s="117"/>
      <c r="AH13" s="117"/>
      <c r="AI13" s="117"/>
      <c r="AJ13" s="131"/>
      <c r="AK13" s="102"/>
      <c r="AQ13" s="154"/>
    </row>
    <row r="14" spans="1:58" ht="15" hidden="1" customHeight="1" x14ac:dyDescent="0.25">
      <c r="A14" s="100">
        <v>200</v>
      </c>
      <c r="B14" s="115" t="s">
        <v>9</v>
      </c>
      <c r="C14" s="101"/>
      <c r="D14" s="101"/>
      <c r="E14" s="101"/>
      <c r="F14" s="240" t="s">
        <v>59</v>
      </c>
      <c r="G14" s="240"/>
      <c r="H14" s="240"/>
      <c r="I14" s="240"/>
      <c r="J14" s="240"/>
      <c r="K14" s="240"/>
      <c r="L14" s="240"/>
      <c r="M14" s="240"/>
      <c r="N14" s="241"/>
      <c r="O14" s="115" t="s">
        <v>9</v>
      </c>
      <c r="P14" s="101"/>
      <c r="Q14" s="104"/>
      <c r="R14" s="104"/>
      <c r="S14" s="216"/>
      <c r="T14" s="216"/>
      <c r="U14" s="216"/>
      <c r="V14" s="216"/>
      <c r="W14" s="216"/>
      <c r="X14" s="216"/>
      <c r="Y14" s="216"/>
      <c r="Z14" s="217"/>
      <c r="AA14" s="115"/>
      <c r="AB14" s="104"/>
      <c r="AC14" s="242"/>
      <c r="AD14" s="242"/>
      <c r="AE14" s="242"/>
      <c r="AF14" s="242"/>
      <c r="AG14" s="242"/>
      <c r="AH14" s="242"/>
      <c r="AI14" s="242"/>
      <c r="AJ14" s="243"/>
      <c r="AK14" s="102"/>
      <c r="AQ14" s="154"/>
    </row>
    <row r="15" spans="1:58" ht="13.5" hidden="1" customHeight="1" thickBot="1" x14ac:dyDescent="0.3">
      <c r="A15" s="100">
        <v>210</v>
      </c>
      <c r="B15" s="115" t="s">
        <v>10</v>
      </c>
      <c r="C15" s="101"/>
      <c r="D15" s="101"/>
      <c r="E15" s="101"/>
      <c r="F15" s="204" t="s">
        <v>59</v>
      </c>
      <c r="G15" s="204"/>
      <c r="H15" s="204"/>
      <c r="I15" s="204"/>
      <c r="J15" s="204"/>
      <c r="K15" s="204"/>
      <c r="L15" s="204"/>
      <c r="M15" s="204"/>
      <c r="N15" s="205"/>
      <c r="O15" s="116" t="s">
        <v>10</v>
      </c>
      <c r="P15" s="117"/>
      <c r="Q15" s="118"/>
      <c r="R15" s="118"/>
      <c r="S15" s="208"/>
      <c r="T15" s="208"/>
      <c r="U15" s="208"/>
      <c r="V15" s="208"/>
      <c r="W15" s="208"/>
      <c r="X15" s="208"/>
      <c r="Y15" s="208"/>
      <c r="Z15" s="209"/>
      <c r="AA15" s="115"/>
      <c r="AB15" s="104"/>
      <c r="AC15" s="206"/>
      <c r="AD15" s="206"/>
      <c r="AE15" s="206"/>
      <c r="AF15" s="206"/>
      <c r="AG15" s="206"/>
      <c r="AH15" s="206"/>
      <c r="AI15" s="206"/>
      <c r="AJ15" s="207"/>
      <c r="AK15" s="102"/>
      <c r="AN15" s="155"/>
      <c r="AO15" s="155"/>
      <c r="AP15" s="155"/>
      <c r="AQ15" s="154"/>
      <c r="AR15" s="184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</row>
    <row r="16" spans="1:58" ht="17.25" customHeight="1" thickBot="1" x14ac:dyDescent="0.3">
      <c r="A16" s="100">
        <v>220</v>
      </c>
      <c r="B16" s="210" t="s">
        <v>484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102"/>
      <c r="AQ16" s="154"/>
    </row>
    <row r="17" spans="1:58" s="119" customFormat="1" ht="7.5" customHeight="1" x14ac:dyDescent="0.25">
      <c r="A17" s="100"/>
      <c r="B17" s="101"/>
      <c r="C17" s="101"/>
      <c r="D17" s="101"/>
      <c r="E17" s="101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1"/>
      <c r="AK17" s="102"/>
      <c r="AL17" s="146"/>
      <c r="AM17" s="153"/>
      <c r="AN17" s="156"/>
      <c r="AO17" s="156"/>
      <c r="AP17" s="156"/>
      <c r="AQ17" s="154"/>
      <c r="AR17" s="185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</row>
    <row r="18" spans="1:58" ht="12" customHeight="1" thickBot="1" x14ac:dyDescent="0.3">
      <c r="A18" s="100"/>
      <c r="B18" s="213" t="s">
        <v>537</v>
      </c>
      <c r="C18" s="213"/>
      <c r="D18" s="213"/>
      <c r="E18" s="213"/>
      <c r="F18" s="213"/>
      <c r="G18" s="213"/>
      <c r="H18" s="224" t="s">
        <v>485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101"/>
      <c r="AK18" s="102"/>
      <c r="AN18" s="155"/>
      <c r="AO18" s="155"/>
      <c r="AP18" s="155"/>
      <c r="AQ18" s="154"/>
      <c r="AR18" s="184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</row>
    <row r="19" spans="1:58" ht="21" customHeight="1" thickBot="1" x14ac:dyDescent="0.3">
      <c r="A19" s="100">
        <v>230</v>
      </c>
      <c r="B19" s="225"/>
      <c r="C19" s="226"/>
      <c r="D19" s="226"/>
      <c r="E19" s="226"/>
      <c r="F19" s="226"/>
      <c r="G19" s="227"/>
      <c r="H19" s="237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9"/>
      <c r="AK19" s="102"/>
      <c r="AN19" s="157"/>
      <c r="AO19" s="157"/>
      <c r="AP19" s="157"/>
      <c r="AQ19" s="154"/>
      <c r="AR19" s="186"/>
      <c r="AS19" s="157"/>
      <c r="AT19" s="157"/>
      <c r="AU19" s="157"/>
      <c r="AV19" s="157"/>
      <c r="AW19" s="157"/>
      <c r="AX19" s="157"/>
      <c r="AY19" s="157"/>
      <c r="AZ19" s="157"/>
      <c r="BA19" s="157"/>
      <c r="BB19" s="155"/>
      <c r="BC19" s="155"/>
      <c r="BD19" s="155"/>
      <c r="BE19" s="155"/>
      <c r="BF19" s="155"/>
    </row>
    <row r="20" spans="1:58" ht="4.5" customHeight="1" x14ac:dyDescent="0.2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2"/>
      <c r="AN20" s="157"/>
      <c r="AO20" s="157"/>
      <c r="AP20" s="157"/>
      <c r="AQ20" s="154"/>
      <c r="AR20" s="186"/>
      <c r="AS20" s="157"/>
      <c r="AT20" s="157"/>
      <c r="AU20" s="157"/>
      <c r="AV20" s="157"/>
      <c r="AW20" s="157"/>
      <c r="AX20" s="157"/>
      <c r="AY20" s="157"/>
      <c r="AZ20" s="157"/>
      <c r="BA20" s="157"/>
    </row>
    <row r="21" spans="1:58" x14ac:dyDescent="0.25">
      <c r="A21" s="100"/>
      <c r="B21" s="133" t="s">
        <v>486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2"/>
      <c r="AN21" s="157"/>
      <c r="AO21" s="157"/>
      <c r="AP21" s="157"/>
      <c r="AQ21" s="154"/>
      <c r="AR21" s="186"/>
      <c r="AS21" s="157"/>
      <c r="AT21" s="157"/>
      <c r="AU21" s="157"/>
      <c r="AV21" s="157"/>
      <c r="AW21" s="157"/>
      <c r="AX21" s="157"/>
      <c r="AY21" s="157"/>
      <c r="AZ21" s="157"/>
      <c r="BA21" s="157"/>
    </row>
    <row r="22" spans="1:58" ht="15" customHeight="1" x14ac:dyDescent="0.25">
      <c r="A22" s="100">
        <v>1000</v>
      </c>
      <c r="B22" s="101" t="s">
        <v>536</v>
      </c>
      <c r="C22" s="101"/>
      <c r="D22" s="101"/>
      <c r="E22" s="101"/>
      <c r="F22" s="101"/>
      <c r="G22" s="101"/>
      <c r="H22" s="103"/>
      <c r="I22" s="103"/>
      <c r="J22" s="103"/>
      <c r="K22" s="103"/>
      <c r="L22" s="103"/>
      <c r="M22" s="103"/>
      <c r="N22" s="103"/>
      <c r="O22" s="103"/>
      <c r="P22" s="103"/>
      <c r="Q22" s="218" t="s">
        <v>491</v>
      </c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20"/>
      <c r="AK22" s="102"/>
      <c r="AN22" s="155"/>
      <c r="AO22" s="155"/>
      <c r="AP22" s="155"/>
      <c r="AQ22" s="157"/>
      <c r="AR22" s="184"/>
      <c r="AS22" s="155"/>
    </row>
    <row r="23" spans="1:58" ht="15" customHeight="1" x14ac:dyDescent="0.25">
      <c r="A23" s="100">
        <v>1010</v>
      </c>
      <c r="B23" s="101" t="s">
        <v>269</v>
      </c>
      <c r="C23" s="101"/>
      <c r="D23" s="101"/>
      <c r="E23" s="101"/>
      <c r="F23" s="103"/>
      <c r="G23" s="101"/>
      <c r="H23" s="101"/>
      <c r="I23" s="101"/>
      <c r="J23" s="101"/>
      <c r="K23" s="103"/>
      <c r="L23" s="103"/>
      <c r="M23" s="103"/>
      <c r="N23" s="103"/>
      <c r="O23" s="103"/>
      <c r="P23" s="103"/>
      <c r="Q23" s="251" t="s">
        <v>690</v>
      </c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3"/>
      <c r="AK23" s="102"/>
      <c r="AN23" s="155"/>
      <c r="AO23" s="155"/>
      <c r="AP23" s="155"/>
      <c r="AQ23" s="157"/>
      <c r="AR23" s="184"/>
      <c r="AS23" s="155"/>
    </row>
    <row r="24" spans="1:58" ht="15" customHeight="1" x14ac:dyDescent="0.25">
      <c r="A24" s="100">
        <v>1020</v>
      </c>
      <c r="B24" s="101" t="s">
        <v>280</v>
      </c>
      <c r="C24" s="101"/>
      <c r="D24" s="101"/>
      <c r="E24" s="101"/>
      <c r="F24" s="101"/>
      <c r="G24" s="101"/>
      <c r="H24" s="101"/>
      <c r="I24" s="101"/>
      <c r="J24" s="101"/>
      <c r="K24" s="103"/>
      <c r="L24" s="103"/>
      <c r="M24" s="103"/>
      <c r="N24" s="103"/>
      <c r="O24" s="103"/>
      <c r="P24" s="103"/>
      <c r="Q24" s="254">
        <v>5</v>
      </c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6"/>
      <c r="AK24" s="102"/>
      <c r="AQ24" s="157"/>
      <c r="AS24" s="155"/>
    </row>
    <row r="25" spans="1:58" ht="15" customHeight="1" x14ac:dyDescent="0.25">
      <c r="A25" s="100">
        <v>1030</v>
      </c>
      <c r="B25" s="101" t="s">
        <v>281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234" t="s">
        <v>273</v>
      </c>
      <c r="R25" s="235"/>
      <c r="S25" s="235"/>
      <c r="T25" s="235"/>
      <c r="U25" s="235"/>
      <c r="V25" s="235"/>
      <c r="W25" s="235"/>
      <c r="X25" s="235"/>
      <c r="Y25" s="235"/>
      <c r="Z25" s="236"/>
      <c r="AA25" s="139"/>
      <c r="AB25" s="247" t="str">
        <f>IF(Q25="Départ droit avec dépassement du bas","mm du premier pas à la fin du fauteuil", "")</f>
        <v/>
      </c>
      <c r="AC25" s="247"/>
      <c r="AD25" s="247"/>
      <c r="AE25" s="247"/>
      <c r="AF25" s="247"/>
      <c r="AG25" s="247"/>
      <c r="AH25" s="247"/>
      <c r="AI25" s="247"/>
      <c r="AJ25" s="248"/>
      <c r="AK25" s="102"/>
      <c r="AQ25" s="157"/>
      <c r="AS25" s="155"/>
    </row>
    <row r="26" spans="1:58" ht="15" customHeight="1" x14ac:dyDescent="0.25">
      <c r="A26" s="100">
        <v>1040</v>
      </c>
      <c r="B26" s="101" t="s">
        <v>282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231" t="s">
        <v>284</v>
      </c>
      <c r="R26" s="232"/>
      <c r="S26" s="232"/>
      <c r="T26" s="232"/>
      <c r="U26" s="232"/>
      <c r="V26" s="232"/>
      <c r="W26" s="232"/>
      <c r="X26" s="232"/>
      <c r="Y26" s="232"/>
      <c r="Z26" s="233"/>
      <c r="AA26" s="139"/>
      <c r="AB26" s="249" t="str">
        <f>IF(Q26="Débordement droit","mm de la dernière étape à la fin du fauteuil", "")</f>
        <v/>
      </c>
      <c r="AC26" s="249"/>
      <c r="AD26" s="249"/>
      <c r="AE26" s="249"/>
      <c r="AF26" s="249"/>
      <c r="AG26" s="249"/>
      <c r="AH26" s="249"/>
      <c r="AI26" s="249"/>
      <c r="AJ26" s="250"/>
      <c r="AK26" s="102"/>
      <c r="AQ26" s="157"/>
      <c r="AS26" s="155"/>
    </row>
    <row r="27" spans="1:58" ht="15" customHeight="1" x14ac:dyDescent="0.25">
      <c r="A27" s="100">
        <v>1050</v>
      </c>
      <c r="B27" s="101" t="s">
        <v>291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218">
        <v>0</v>
      </c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20"/>
      <c r="AK27" s="102"/>
      <c r="AQ27" s="157"/>
      <c r="AS27" s="155"/>
    </row>
    <row r="28" spans="1:58" ht="15" hidden="1" customHeight="1" x14ac:dyDescent="0.25">
      <c r="A28" s="100">
        <v>1060</v>
      </c>
      <c r="B28" s="101" t="s">
        <v>328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218">
        <v>0</v>
      </c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20"/>
      <c r="AK28" s="102"/>
      <c r="AQ28" s="157"/>
      <c r="AS28" s="155"/>
    </row>
    <row r="29" spans="1:58" ht="13.5" customHeight="1" x14ac:dyDescent="0.25">
      <c r="A29" s="100">
        <v>1070</v>
      </c>
      <c r="B29" s="101" t="s">
        <v>292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218">
        <v>0</v>
      </c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20"/>
      <c r="AK29" s="102"/>
      <c r="AN29" s="155"/>
      <c r="AO29" s="155"/>
      <c r="AP29" s="155"/>
      <c r="AQ29" s="157"/>
      <c r="AR29" s="184"/>
      <c r="AS29" s="155"/>
    </row>
    <row r="30" spans="1:58" ht="13.5" customHeight="1" x14ac:dyDescent="0.25">
      <c r="A30" s="100">
        <v>1080</v>
      </c>
      <c r="B30" s="101" t="s">
        <v>487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218">
        <v>0</v>
      </c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20"/>
      <c r="AK30" s="102"/>
      <c r="AN30" s="155"/>
      <c r="AO30" s="155"/>
      <c r="AP30" s="155"/>
      <c r="AQ30" s="157"/>
      <c r="AR30" s="184" t="s">
        <v>928</v>
      </c>
      <c r="AS30" s="155"/>
    </row>
    <row r="31" spans="1:58" ht="13.5" hidden="1" customHeight="1" x14ac:dyDescent="0.25">
      <c r="A31" s="100">
        <v>1090</v>
      </c>
      <c r="B31" s="101" t="s">
        <v>488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28">
        <f>IF(OR(Q26="180° on top landing",Q26="90° on top landing",Q26="straight top overrun",Q26="special curve on top landing"),"1","0")+IF(OR(Q25="straight with steep start",Q25="straight start with bottom overrun"),"1","0")</f>
        <v>0</v>
      </c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30"/>
      <c r="AK31" s="102"/>
      <c r="AN31" s="155"/>
      <c r="AO31" s="155"/>
      <c r="AP31" s="155"/>
      <c r="AQ31" s="157"/>
      <c r="AR31" s="184"/>
      <c r="AS31" s="155"/>
    </row>
    <row r="32" spans="1:58" ht="13.5" customHeight="1" x14ac:dyDescent="0.25">
      <c r="A32" s="100">
        <v>1100</v>
      </c>
      <c r="B32" s="101" t="s">
        <v>489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18">
        <v>0</v>
      </c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20"/>
      <c r="AK32" s="102"/>
      <c r="AN32" s="155"/>
      <c r="AO32" s="155"/>
      <c r="AP32" s="155"/>
      <c r="AQ32" s="157"/>
      <c r="AR32" s="184"/>
      <c r="AS32" s="155"/>
    </row>
    <row r="33" spans="1:58" ht="13.5" customHeight="1" x14ac:dyDescent="0.25">
      <c r="A33" s="100">
        <v>1110</v>
      </c>
      <c r="B33" s="101" t="s">
        <v>490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31" t="s">
        <v>708</v>
      </c>
      <c r="R33" s="232"/>
      <c r="S33" s="232"/>
      <c r="T33" s="232"/>
      <c r="U33" s="232"/>
      <c r="V33" s="232"/>
      <c r="W33" s="232"/>
      <c r="X33" s="232"/>
      <c r="Y33" s="232"/>
      <c r="Z33" s="233"/>
      <c r="AA33" s="140"/>
      <c r="AB33" s="120"/>
      <c r="AC33" s="140"/>
      <c r="AD33" s="120" t="str">
        <f>IF(ISNUMBER(FIND("Special",Q33)),"RAL:","")</f>
        <v/>
      </c>
      <c r="AE33" s="219"/>
      <c r="AF33" s="219"/>
      <c r="AG33" s="219"/>
      <c r="AH33" s="219"/>
      <c r="AI33" s="219"/>
      <c r="AJ33" s="220"/>
      <c r="AK33" s="102"/>
      <c r="AM33" s="153" t="str">
        <f>IF(Q22="Extérieur","N'oubliez pas de choisir le traitement de surface pour l'extérieur", "")</f>
        <v/>
      </c>
      <c r="AN33" s="157"/>
      <c r="AO33" s="157"/>
      <c r="AP33" s="157"/>
      <c r="AQ33" s="157"/>
      <c r="AR33" s="186"/>
      <c r="AS33" s="157"/>
      <c r="AT33" s="157"/>
      <c r="AU33" s="157"/>
      <c r="AV33" s="157"/>
      <c r="AW33" s="157"/>
      <c r="AX33" s="157"/>
      <c r="AY33" s="157"/>
      <c r="AZ33" s="157"/>
      <c r="BA33" s="157"/>
    </row>
    <row r="34" spans="1:58" ht="9.9499999999999993" customHeight="1" x14ac:dyDescent="0.2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102"/>
      <c r="AN34" s="155"/>
      <c r="AO34" s="155"/>
      <c r="AP34" s="155"/>
      <c r="AQ34" s="157"/>
      <c r="AR34" s="184"/>
      <c r="AS34" s="155"/>
    </row>
    <row r="35" spans="1:58" ht="13.5" customHeight="1" x14ac:dyDescent="0.25">
      <c r="A35" s="113"/>
      <c r="B35" s="133" t="s">
        <v>343</v>
      </c>
      <c r="C35" s="121"/>
      <c r="D35" s="12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2"/>
      <c r="AN35" s="158"/>
      <c r="AO35" s="158"/>
      <c r="AP35" s="158"/>
      <c r="AQ35" s="157"/>
      <c r="AR35" s="187"/>
      <c r="AS35" s="158"/>
      <c r="AT35" s="158"/>
      <c r="AU35" s="158"/>
    </row>
    <row r="36" spans="1:58" ht="13.5" customHeight="1" x14ac:dyDescent="0.25">
      <c r="A36" s="100">
        <v>1120</v>
      </c>
      <c r="B36" s="121" t="s">
        <v>345</v>
      </c>
      <c r="C36" s="121"/>
      <c r="D36" s="12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18" t="s">
        <v>492</v>
      </c>
      <c r="R36" s="219"/>
      <c r="S36" s="219"/>
      <c r="T36" s="219"/>
      <c r="U36" s="219"/>
      <c r="V36" s="219"/>
      <c r="W36" s="219"/>
      <c r="X36" s="219"/>
      <c r="Y36" s="219"/>
      <c r="Z36" s="219"/>
      <c r="AA36" s="220"/>
      <c r="AB36" s="221" t="str">
        <f>IF(Q36="Rail seulement","Maquette:", "")</f>
        <v/>
      </c>
      <c r="AC36" s="221"/>
      <c r="AD36" s="222"/>
      <c r="AE36" s="218"/>
      <c r="AF36" s="219"/>
      <c r="AG36" s="219"/>
      <c r="AH36" s="219"/>
      <c r="AI36" s="219"/>
      <c r="AJ36" s="220"/>
      <c r="AK36" s="102"/>
      <c r="AM36" s="153" t="str">
        <f>IF(Q36="Rail seulement","Veuillez indiquer la marque et le numéro LE si disponible", "")</f>
        <v/>
      </c>
      <c r="AN36" s="270" t="s">
        <v>238</v>
      </c>
      <c r="AO36" s="270"/>
      <c r="AP36" s="270"/>
      <c r="AQ36" s="270"/>
      <c r="AR36" s="182" t="s">
        <v>924</v>
      </c>
    </row>
    <row r="37" spans="1:58" ht="13.5" customHeight="1" x14ac:dyDescent="0.25">
      <c r="A37" s="113">
        <v>1130</v>
      </c>
      <c r="B37" s="121" t="s">
        <v>347</v>
      </c>
      <c r="C37" s="121"/>
      <c r="D37" s="121"/>
      <c r="E37" s="101"/>
      <c r="F37" s="101"/>
      <c r="G37" s="101"/>
      <c r="H37" s="103"/>
      <c r="I37" s="103"/>
      <c r="J37" s="103"/>
      <c r="K37" s="103"/>
      <c r="L37" s="103"/>
      <c r="M37" s="103"/>
      <c r="N37" s="103"/>
      <c r="O37" s="103"/>
      <c r="P37" s="103"/>
      <c r="Q37" s="274" t="s">
        <v>84</v>
      </c>
      <c r="R37" s="275"/>
      <c r="S37" s="275"/>
      <c r="T37" s="275"/>
      <c r="U37" s="275"/>
      <c r="V37" s="275"/>
      <c r="W37" s="275"/>
      <c r="X37" s="275"/>
      <c r="Y37" s="275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20"/>
      <c r="AK37" s="102"/>
      <c r="AM37" s="153" t="str">
        <f>IF(Q22="Extérieur","Pour l'extérieur, uniquement la ligne Classic Line avec tapisserie gris clair est possible", "")</f>
        <v/>
      </c>
      <c r="AN37" s="181" t="s">
        <v>84</v>
      </c>
      <c r="AO37" s="181" t="s">
        <v>519</v>
      </c>
      <c r="AP37" s="181" t="s">
        <v>520</v>
      </c>
      <c r="AQ37" s="181" t="s">
        <v>857</v>
      </c>
      <c r="AR37" s="186"/>
      <c r="AW37" s="157"/>
    </row>
    <row r="38" spans="1:58" s="96" customFormat="1" ht="13.5" customHeight="1" x14ac:dyDescent="0.25">
      <c r="A38" s="113">
        <v>1140</v>
      </c>
      <c r="B38" s="121" t="s">
        <v>349</v>
      </c>
      <c r="C38" s="121"/>
      <c r="D38" s="121"/>
      <c r="E38" s="121"/>
      <c r="F38" s="121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218" t="s">
        <v>373</v>
      </c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20"/>
      <c r="AK38" s="123"/>
      <c r="AL38" s="145"/>
      <c r="AM38" s="153" t="str">
        <f>IF(Q22="Extérieur","Pour l'extérieur, uniquement la ligne Classic Line avec tapisserie gris clair est possible", "")</f>
        <v/>
      </c>
      <c r="AN38" s="181" t="s">
        <v>373</v>
      </c>
      <c r="AO38" s="181" t="s">
        <v>389</v>
      </c>
      <c r="AP38" s="181" t="s">
        <v>389</v>
      </c>
      <c r="AQ38" s="181" t="s">
        <v>413</v>
      </c>
      <c r="AR38" s="186"/>
      <c r="AS38" s="154"/>
      <c r="AT38" s="154"/>
      <c r="AU38" s="154"/>
      <c r="AV38" s="154"/>
      <c r="AW38" s="157"/>
      <c r="AX38" s="154"/>
      <c r="AY38" s="154"/>
      <c r="AZ38" s="154"/>
      <c r="BA38" s="154"/>
      <c r="BB38" s="154"/>
      <c r="BC38" s="154"/>
      <c r="BD38" s="154"/>
      <c r="BE38" s="154"/>
      <c r="BF38" s="154"/>
    </row>
    <row r="39" spans="1:58" ht="12.75" customHeight="1" x14ac:dyDescent="0.25">
      <c r="A39" s="113">
        <v>1150</v>
      </c>
      <c r="B39" s="121" t="s">
        <v>351</v>
      </c>
      <c r="C39" s="121"/>
      <c r="D39" s="12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18" t="s">
        <v>439</v>
      </c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20"/>
      <c r="AK39" s="102"/>
      <c r="AM39" s="153" t="str">
        <f>IF(Q22="Extérieur","Pour l'extérieur, le respose pied automatique n'est pas possible", "")</f>
        <v/>
      </c>
      <c r="AN39" s="181" t="s">
        <v>645</v>
      </c>
      <c r="AO39" s="181" t="s">
        <v>704</v>
      </c>
      <c r="AP39" s="181" t="s">
        <v>704</v>
      </c>
      <c r="AQ39" s="181" t="s">
        <v>706</v>
      </c>
      <c r="AR39" s="182" t="s">
        <v>941</v>
      </c>
      <c r="AW39" s="157"/>
    </row>
    <row r="40" spans="1:58" ht="13.5" customHeight="1" x14ac:dyDescent="0.25">
      <c r="A40" s="113">
        <v>1160</v>
      </c>
      <c r="B40" s="121" t="s">
        <v>353</v>
      </c>
      <c r="C40" s="121"/>
      <c r="D40" s="12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18" t="s">
        <v>439</v>
      </c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20"/>
      <c r="AK40" s="102"/>
      <c r="AM40" s="153" t="str">
        <f>IF(Q22="Extérieur","Pour l'extérieur, le siège automatique n'est pas possible", "")</f>
        <v/>
      </c>
      <c r="AN40" s="181" t="s">
        <v>401</v>
      </c>
      <c r="AO40" s="181" t="s">
        <v>705</v>
      </c>
      <c r="AP40" s="181" t="s">
        <v>705</v>
      </c>
      <c r="AQ40" s="181" t="s">
        <v>419</v>
      </c>
      <c r="AR40" s="186"/>
      <c r="AW40" s="157"/>
    </row>
    <row r="41" spans="1:58" ht="13.5" customHeight="1" x14ac:dyDescent="0.25">
      <c r="A41" s="113">
        <v>1170</v>
      </c>
      <c r="B41" s="121" t="s">
        <v>355</v>
      </c>
      <c r="C41" s="121"/>
      <c r="D41" s="12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18" t="s">
        <v>439</v>
      </c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20"/>
      <c r="AK41" s="102"/>
      <c r="AN41" s="181" t="s">
        <v>647</v>
      </c>
      <c r="AO41" s="181" t="s">
        <v>707</v>
      </c>
      <c r="AP41" s="181" t="s">
        <v>707</v>
      </c>
      <c r="AQ41" s="181" t="s">
        <v>422</v>
      </c>
      <c r="AR41" s="186"/>
      <c r="AW41" s="157"/>
    </row>
    <row r="42" spans="1:58" ht="13.5" customHeight="1" x14ac:dyDescent="0.25">
      <c r="A42" s="113">
        <v>1180</v>
      </c>
      <c r="B42" s="121" t="s">
        <v>358</v>
      </c>
      <c r="C42" s="121"/>
      <c r="D42" s="12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18" t="s">
        <v>443</v>
      </c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20"/>
      <c r="AK42" s="102"/>
      <c r="AN42" s="181" t="s">
        <v>99</v>
      </c>
      <c r="AO42" s="181" t="s">
        <v>401</v>
      </c>
      <c r="AP42" s="181" t="s">
        <v>401</v>
      </c>
      <c r="AQ42" s="181" t="s">
        <v>425</v>
      </c>
      <c r="AR42" s="186"/>
      <c r="AW42" s="157"/>
    </row>
    <row r="43" spans="1:58" ht="13.5" customHeight="1" x14ac:dyDescent="0.25">
      <c r="A43" s="113">
        <v>1500</v>
      </c>
      <c r="B43" s="121" t="s">
        <v>951</v>
      </c>
      <c r="C43" s="121"/>
      <c r="D43" s="12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218" t="s">
        <v>954</v>
      </c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20"/>
      <c r="AK43" s="102"/>
      <c r="AM43" s="153" t="str">
        <f>IF(Q43="Ergo-Joystick (special)","Disponible uniquement pour les lignes Classic et Premium", "")</f>
        <v/>
      </c>
      <c r="AN43" s="181" t="s">
        <v>683</v>
      </c>
      <c r="AO43" s="181" t="s">
        <v>404</v>
      </c>
      <c r="AP43" s="181" t="s">
        <v>404</v>
      </c>
      <c r="AQ43" s="181" t="s">
        <v>428</v>
      </c>
      <c r="AR43" s="182" t="s">
        <v>964</v>
      </c>
      <c r="AW43" s="157"/>
    </row>
    <row r="44" spans="1:58" ht="12.75" hidden="1" customHeight="1" x14ac:dyDescent="0.25">
      <c r="A44" s="113">
        <v>1190</v>
      </c>
      <c r="B44" s="121" t="s">
        <v>703</v>
      </c>
      <c r="C44" s="121"/>
      <c r="D44" s="1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218" t="s">
        <v>446</v>
      </c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20"/>
      <c r="AK44" s="102"/>
      <c r="AN44" s="181"/>
      <c r="AO44" s="181"/>
      <c r="AP44" s="181"/>
      <c r="AQ44" s="181" t="s">
        <v>431</v>
      </c>
      <c r="AR44" s="186"/>
      <c r="AW44" s="157"/>
    </row>
    <row r="45" spans="1:58" ht="12.75" hidden="1" customHeight="1" x14ac:dyDescent="0.25">
      <c r="A45" s="113">
        <v>1200</v>
      </c>
      <c r="B45" s="121" t="s">
        <v>364</v>
      </c>
      <c r="C45" s="121"/>
      <c r="D45" s="12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218" t="s">
        <v>449</v>
      </c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20"/>
      <c r="AK45" s="102"/>
      <c r="AN45" s="181"/>
      <c r="AO45" s="181"/>
      <c r="AP45" s="181"/>
      <c r="AQ45" s="181" t="s">
        <v>434</v>
      </c>
      <c r="AR45" s="186"/>
      <c r="AW45" s="157"/>
    </row>
    <row r="46" spans="1:58" ht="13.5" customHeight="1" x14ac:dyDescent="0.25">
      <c r="A46" s="113">
        <v>1210</v>
      </c>
      <c r="B46" s="121" t="s">
        <v>524</v>
      </c>
      <c r="C46" s="121"/>
      <c r="D46" s="12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218">
        <v>2</v>
      </c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20"/>
      <c r="AK46" s="102"/>
      <c r="AN46" s="181"/>
      <c r="AO46" s="181"/>
      <c r="AP46" s="181"/>
      <c r="AQ46" s="181" t="s">
        <v>674</v>
      </c>
      <c r="AR46" s="186"/>
      <c r="AW46" s="157"/>
    </row>
    <row r="47" spans="1:58" ht="13.5" hidden="1" customHeight="1" x14ac:dyDescent="0.25">
      <c r="A47" s="113">
        <v>1220</v>
      </c>
      <c r="B47" s="121" t="s">
        <v>369</v>
      </c>
      <c r="C47" s="121"/>
      <c r="D47" s="1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218" t="s">
        <v>452</v>
      </c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20"/>
      <c r="AK47" s="102"/>
      <c r="AN47" s="159"/>
      <c r="AO47" s="159"/>
      <c r="AP47" s="159"/>
      <c r="AQ47" s="181"/>
      <c r="AR47" s="189"/>
      <c r="AS47" s="160"/>
      <c r="AT47" s="160"/>
      <c r="AV47" s="157"/>
      <c r="AW47" s="157"/>
    </row>
    <row r="48" spans="1:58" ht="13.5" hidden="1" customHeight="1" x14ac:dyDescent="0.25">
      <c r="A48" s="113">
        <v>1510</v>
      </c>
      <c r="B48" s="121" t="s">
        <v>878</v>
      </c>
      <c r="C48" s="121"/>
      <c r="D48" s="12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218" t="s">
        <v>439</v>
      </c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20"/>
      <c r="AK48" s="102"/>
      <c r="AN48" s="159"/>
      <c r="AO48" s="159"/>
      <c r="AP48" s="159"/>
      <c r="AQ48" s="181"/>
      <c r="AR48" s="182" t="s">
        <v>864</v>
      </c>
      <c r="AS48" s="160"/>
      <c r="AT48" s="160"/>
      <c r="AV48" s="157"/>
      <c r="AW48" s="157"/>
    </row>
    <row r="49" spans="1:49" ht="9.9499999999999993" customHeight="1" x14ac:dyDescent="0.25">
      <c r="A49" s="113"/>
      <c r="B49" s="121"/>
      <c r="C49" s="121"/>
      <c r="D49" s="12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02"/>
      <c r="AN49" s="158"/>
      <c r="AO49" s="158"/>
      <c r="AP49" s="158"/>
      <c r="AQ49" s="181"/>
      <c r="AR49" s="189"/>
      <c r="AS49" s="160"/>
      <c r="AT49" s="160"/>
      <c r="AV49" s="157"/>
      <c r="AW49" s="157"/>
    </row>
    <row r="50" spans="1:49" ht="14.25" customHeight="1" x14ac:dyDescent="0.25">
      <c r="A50" s="100"/>
      <c r="B50" s="133" t="s">
        <v>493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2"/>
      <c r="AN50" s="158"/>
      <c r="AO50" s="158"/>
      <c r="AP50" s="158"/>
      <c r="AQ50" s="181"/>
    </row>
    <row r="51" spans="1:49" hidden="1" x14ac:dyDescent="0.25">
      <c r="A51" s="100">
        <v>1230</v>
      </c>
      <c r="B51" s="101" t="s">
        <v>523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271" t="str">
        <f>IF(OR(Q22="Outdoor",Q22="Im Außenbereich",Q22="Extérieur",Q22="Al aire libre",Q22="All'aperto"),"Yes","No")</f>
        <v>No</v>
      </c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3"/>
      <c r="AK51" s="102"/>
      <c r="AQ51" s="181"/>
      <c r="AR51" s="183" t="s">
        <v>929</v>
      </c>
    </row>
    <row r="52" spans="1:49" hidden="1" x14ac:dyDescent="0.25">
      <c r="A52" s="100"/>
      <c r="B52" s="101">
        <v>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25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7"/>
      <c r="AK52" s="102"/>
      <c r="AQ52" s="181"/>
      <c r="AR52" s="194"/>
    </row>
    <row r="53" spans="1:49" hidden="1" x14ac:dyDescent="0.25">
      <c r="A53" s="100"/>
      <c r="B53" s="101">
        <v>0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25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7"/>
      <c r="AK53" s="102"/>
      <c r="AQ53" s="181"/>
      <c r="AR53" s="194"/>
    </row>
    <row r="54" spans="1:49" hidden="1" x14ac:dyDescent="0.25">
      <c r="A54" s="100"/>
      <c r="B54" s="101">
        <v>0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25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7"/>
      <c r="AK54" s="102"/>
      <c r="AQ54" s="181"/>
      <c r="AR54" s="194"/>
    </row>
    <row r="55" spans="1:49" hidden="1" x14ac:dyDescent="0.25">
      <c r="A55" s="100">
        <v>1270</v>
      </c>
      <c r="B55" s="101" t="s">
        <v>494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218">
        <v>24</v>
      </c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120" t="s">
        <v>14</v>
      </c>
      <c r="AE55" s="120"/>
      <c r="AF55" s="120"/>
      <c r="AG55" s="120"/>
      <c r="AH55" s="120"/>
      <c r="AI55" s="120"/>
      <c r="AJ55" s="128"/>
      <c r="AK55" s="102"/>
      <c r="AN55" s="157"/>
      <c r="AO55" s="157"/>
      <c r="AP55" s="157"/>
      <c r="AQ55" s="181"/>
      <c r="AR55" s="186"/>
      <c r="AS55" s="157"/>
      <c r="AT55" s="157"/>
    </row>
    <row r="56" spans="1:49" ht="15.75" hidden="1" customHeight="1" x14ac:dyDescent="0.25">
      <c r="A56" s="100">
        <v>1280</v>
      </c>
      <c r="B56" s="101" t="s">
        <v>495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218" t="s">
        <v>68</v>
      </c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20"/>
      <c r="AK56" s="102"/>
      <c r="AL56" s="147"/>
      <c r="AQ56" s="181"/>
    </row>
    <row r="57" spans="1:49" ht="13.5" customHeight="1" x14ac:dyDescent="0.25">
      <c r="A57" s="100">
        <v>1290</v>
      </c>
      <c r="B57" s="101" t="s">
        <v>496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218" t="s">
        <v>113</v>
      </c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20"/>
      <c r="AK57" s="102"/>
      <c r="AQ57" s="181"/>
    </row>
    <row r="58" spans="1:49" hidden="1" x14ac:dyDescent="0.25">
      <c r="A58" s="100">
        <v>1300</v>
      </c>
      <c r="B58" s="101">
        <v>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25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7"/>
      <c r="AK58" s="102"/>
      <c r="AQ58" s="181"/>
    </row>
    <row r="59" spans="1:49" hidden="1" x14ac:dyDescent="0.25">
      <c r="A59" s="100">
        <v>1310</v>
      </c>
      <c r="B59" s="101">
        <v>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25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7"/>
      <c r="AK59" s="102"/>
      <c r="AQ59" s="181"/>
    </row>
    <row r="60" spans="1:49" hidden="1" x14ac:dyDescent="0.25">
      <c r="A60" s="100">
        <v>1320</v>
      </c>
      <c r="B60" s="101" t="s">
        <v>497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218" t="s">
        <v>127</v>
      </c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20"/>
      <c r="AK60" s="102"/>
      <c r="AQ60" s="181"/>
    </row>
    <row r="61" spans="1:49" ht="13.5" customHeight="1" x14ac:dyDescent="0.25">
      <c r="A61" s="100">
        <v>1330</v>
      </c>
      <c r="B61" s="101" t="s">
        <v>498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218" t="s">
        <v>439</v>
      </c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20"/>
      <c r="AK61" s="102"/>
      <c r="AQ61" s="181"/>
    </row>
    <row r="62" spans="1:49" ht="13.5" customHeight="1" x14ac:dyDescent="0.25">
      <c r="A62" s="100">
        <v>1340</v>
      </c>
      <c r="B62" s="101" t="s">
        <v>499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218" t="s">
        <v>439</v>
      </c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20"/>
      <c r="AK62" s="102"/>
      <c r="AQ62" s="181"/>
    </row>
    <row r="63" spans="1:49" ht="13.5" customHeight="1" x14ac:dyDescent="0.25">
      <c r="A63" s="100">
        <v>1350</v>
      </c>
      <c r="B63" s="101" t="s">
        <v>946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218" t="s">
        <v>439</v>
      </c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20"/>
      <c r="AK63" s="102"/>
      <c r="AQ63" s="181"/>
      <c r="AR63" s="183" t="s">
        <v>947</v>
      </c>
    </row>
    <row r="64" spans="1:49" ht="13.5" hidden="1" customHeight="1" x14ac:dyDescent="0.25">
      <c r="A64" s="100">
        <v>1360</v>
      </c>
      <c r="B64" s="101" t="s">
        <v>501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295" t="str">
        <f>IF(Q24&gt;17,"Yes","No")</f>
        <v>No</v>
      </c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7"/>
      <c r="AK64" s="102"/>
      <c r="AQ64" s="181"/>
    </row>
    <row r="65" spans="1:58" ht="13.5" customHeight="1" x14ac:dyDescent="0.25">
      <c r="A65" s="100">
        <v>1370</v>
      </c>
      <c r="B65" s="101" t="s">
        <v>943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218" t="s">
        <v>439</v>
      </c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20"/>
      <c r="AK65" s="102"/>
      <c r="AQ65" s="181"/>
      <c r="AR65" s="183" t="s">
        <v>948</v>
      </c>
    </row>
    <row r="66" spans="1:58" x14ac:dyDescent="0.25">
      <c r="A66" s="100">
        <v>1390</v>
      </c>
      <c r="B66" s="101" t="s">
        <v>549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218" t="s">
        <v>439</v>
      </c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20"/>
      <c r="AK66" s="102"/>
      <c r="AM66" s="153" t="str">
        <f>IF(Q22="Extérieur","Pour l'extérieur, le Rail relevable électrique n'est pas possible", "")</f>
        <v/>
      </c>
      <c r="AQ66" s="181"/>
    </row>
    <row r="67" spans="1:58" hidden="1" x14ac:dyDescent="0.25">
      <c r="A67" s="100">
        <v>1520</v>
      </c>
      <c r="B67" s="101" t="s">
        <v>894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218" t="s">
        <v>439</v>
      </c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20"/>
      <c r="AK67" s="102"/>
      <c r="AQ67" s="181"/>
      <c r="AR67" s="194" t="s">
        <v>883</v>
      </c>
    </row>
    <row r="68" spans="1:58" hidden="1" x14ac:dyDescent="0.25">
      <c r="A68" s="100">
        <v>1530</v>
      </c>
      <c r="B68" s="101" t="s">
        <v>895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218" t="s">
        <v>439</v>
      </c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20"/>
      <c r="AK68" s="102"/>
      <c r="AQ68" s="181"/>
      <c r="AR68" s="194" t="s">
        <v>882</v>
      </c>
    </row>
    <row r="69" spans="1:58" hidden="1" x14ac:dyDescent="0.25">
      <c r="A69" s="100">
        <v>1540</v>
      </c>
      <c r="B69" s="101" t="s">
        <v>889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218" t="s">
        <v>439</v>
      </c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20"/>
      <c r="AK69" s="102"/>
      <c r="AQ69" s="181"/>
      <c r="AR69" s="194" t="s">
        <v>884</v>
      </c>
    </row>
    <row r="70" spans="1:58" hidden="1" x14ac:dyDescent="0.25">
      <c r="A70" s="100">
        <v>1550</v>
      </c>
      <c r="B70" s="101" t="s">
        <v>861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218" t="s">
        <v>439</v>
      </c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20"/>
      <c r="AK70" s="102"/>
      <c r="AQ70" s="181"/>
      <c r="AR70" s="183" t="s">
        <v>863</v>
      </c>
    </row>
    <row r="71" spans="1:58" hidden="1" x14ac:dyDescent="0.25">
      <c r="A71" s="100">
        <v>1560</v>
      </c>
      <c r="B71" s="101" t="s">
        <v>869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218" t="s">
        <v>439</v>
      </c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20"/>
      <c r="AK71" s="102"/>
      <c r="AQ71" s="181"/>
      <c r="AR71" s="183" t="s">
        <v>863</v>
      </c>
    </row>
    <row r="72" spans="1:58" ht="9.9499999999999993" customHeight="1" x14ac:dyDescent="0.25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2"/>
      <c r="AQ72" s="181"/>
    </row>
    <row r="73" spans="1:58" ht="16.5" customHeight="1" x14ac:dyDescent="0.25">
      <c r="A73" s="100"/>
      <c r="B73" s="133" t="s">
        <v>504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2"/>
      <c r="AQ73" s="181"/>
    </row>
    <row r="74" spans="1:58" ht="15" customHeight="1" x14ac:dyDescent="0.25">
      <c r="A74" s="100">
        <v>1400</v>
      </c>
      <c r="B74" s="101" t="s">
        <v>505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231" t="s">
        <v>529</v>
      </c>
      <c r="R74" s="232"/>
      <c r="S74" s="232"/>
      <c r="T74" s="232"/>
      <c r="U74" s="232"/>
      <c r="V74" s="232"/>
      <c r="W74" s="232"/>
      <c r="X74" s="232"/>
      <c r="Y74" s="232"/>
      <c r="Z74" s="233"/>
      <c r="AA74" s="290" t="str">
        <f>IF(Q74="Pince de fixation sur les marches","L'épaisseur des marches:", "")</f>
        <v/>
      </c>
      <c r="AB74" s="221"/>
      <c r="AC74" s="221"/>
      <c r="AD74" s="221"/>
      <c r="AE74" s="221"/>
      <c r="AF74" s="218"/>
      <c r="AG74" s="219"/>
      <c r="AH74" s="220"/>
      <c r="AI74" s="288" t="str">
        <f>IF(Q74="Pince de fixation sur les marches","mm", "")</f>
        <v/>
      </c>
      <c r="AJ74" s="289"/>
      <c r="AK74" s="102"/>
      <c r="AQ74" s="181"/>
      <c r="AR74" s="183" t="s">
        <v>966</v>
      </c>
    </row>
    <row r="75" spans="1:58" ht="9.75" customHeight="1" x14ac:dyDescent="0.25">
      <c r="A75" s="100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2"/>
      <c r="AQ75" s="181"/>
    </row>
    <row r="76" spans="1:58" ht="14.25" customHeight="1" x14ac:dyDescent="0.25">
      <c r="A76" s="100">
        <v>1380</v>
      </c>
      <c r="B76" s="101" t="s">
        <v>500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291" t="s">
        <v>502</v>
      </c>
      <c r="R76" s="288"/>
      <c r="S76" s="288"/>
      <c r="T76" s="288"/>
      <c r="U76" s="288"/>
      <c r="V76" s="288"/>
      <c r="W76" s="288"/>
      <c r="X76" s="288"/>
      <c r="Y76" s="218"/>
      <c r="Z76" s="220"/>
      <c r="AA76" s="128" t="s">
        <v>525</v>
      </c>
      <c r="AB76" s="291" t="s">
        <v>503</v>
      </c>
      <c r="AC76" s="288"/>
      <c r="AD76" s="288"/>
      <c r="AE76" s="288"/>
      <c r="AF76" s="218"/>
      <c r="AG76" s="219"/>
      <c r="AH76" s="220"/>
      <c r="AI76" s="291" t="s">
        <v>525</v>
      </c>
      <c r="AJ76" s="289"/>
      <c r="AK76" s="102"/>
      <c r="AQ76" s="181"/>
      <c r="AR76" s="183" t="s">
        <v>930</v>
      </c>
    </row>
    <row r="77" spans="1:58" ht="14.25" hidden="1" customHeight="1" x14ac:dyDescent="0.25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96"/>
      <c r="R77" s="196"/>
      <c r="S77" s="196"/>
      <c r="T77" s="196"/>
      <c r="U77" s="196"/>
      <c r="V77" s="196"/>
      <c r="W77" s="196"/>
      <c r="X77" s="196"/>
      <c r="Y77" s="197"/>
      <c r="Z77" s="197"/>
      <c r="AA77" s="121"/>
      <c r="AB77" s="196"/>
      <c r="AC77" s="196"/>
      <c r="AD77" s="196"/>
      <c r="AE77" s="196"/>
      <c r="AF77" s="197"/>
      <c r="AG77" s="197"/>
      <c r="AH77" s="197"/>
      <c r="AI77" s="196"/>
      <c r="AJ77" s="196"/>
      <c r="AK77" s="102"/>
      <c r="AQ77" s="181"/>
    </row>
    <row r="78" spans="1:58" ht="14.25" hidden="1" customHeight="1" x14ac:dyDescent="0.25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96"/>
      <c r="R78" s="196"/>
      <c r="S78" s="196"/>
      <c r="T78" s="196"/>
      <c r="U78" s="196"/>
      <c r="V78" s="196"/>
      <c r="W78" s="196"/>
      <c r="X78" s="196"/>
      <c r="Y78" s="197"/>
      <c r="Z78" s="197"/>
      <c r="AA78" s="121"/>
      <c r="AB78" s="196"/>
      <c r="AC78" s="196"/>
      <c r="AD78" s="196"/>
      <c r="AE78" s="196"/>
      <c r="AF78" s="197"/>
      <c r="AG78" s="197"/>
      <c r="AH78" s="197"/>
      <c r="AI78" s="196"/>
      <c r="AJ78" s="196"/>
      <c r="AK78" s="102"/>
      <c r="AQ78" s="181"/>
    </row>
    <row r="79" spans="1:58" s="136" customFormat="1" ht="8.25" customHeight="1" x14ac:dyDescent="0.25">
      <c r="A79" s="100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2"/>
      <c r="AL79" s="148"/>
      <c r="AM79" s="153"/>
      <c r="AN79" s="158"/>
      <c r="AO79" s="158"/>
      <c r="AP79" s="158"/>
      <c r="AQ79" s="181"/>
      <c r="AR79" s="187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</row>
    <row r="80" spans="1:58" s="136" customFormat="1" ht="18.75" customHeight="1" x14ac:dyDescent="0.25">
      <c r="A80" s="100"/>
      <c r="B80" s="133" t="s">
        <v>506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2"/>
      <c r="AL80" s="148"/>
      <c r="AM80" s="153"/>
      <c r="AN80" s="159"/>
      <c r="AO80" s="159"/>
      <c r="AP80" s="159"/>
      <c r="AQ80" s="181"/>
      <c r="AR80" s="188"/>
      <c r="AS80" s="159"/>
      <c r="AT80" s="159"/>
      <c r="AU80" s="159"/>
      <c r="AV80" s="159"/>
      <c r="AW80" s="159"/>
      <c r="AX80" s="159"/>
      <c r="AY80" s="159"/>
      <c r="AZ80" s="159"/>
      <c r="BA80" s="159"/>
      <c r="BB80" s="158"/>
      <c r="BC80" s="158"/>
      <c r="BD80" s="158"/>
      <c r="BE80" s="158"/>
      <c r="BF80" s="158"/>
    </row>
    <row r="81" spans="1:58" ht="5.25" hidden="1" customHeight="1" thickBot="1" x14ac:dyDescent="0.3">
      <c r="A81" s="100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29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2"/>
      <c r="AN81" s="157"/>
      <c r="AO81" s="157"/>
      <c r="AP81" s="157"/>
      <c r="AQ81" s="181"/>
      <c r="AR81" s="186"/>
      <c r="AS81" s="157"/>
      <c r="AT81" s="157"/>
      <c r="AU81" s="157"/>
      <c r="AV81" s="157"/>
      <c r="AW81" s="157"/>
      <c r="AX81" s="157"/>
      <c r="AY81" s="157"/>
      <c r="AZ81" s="157"/>
      <c r="BA81" s="157"/>
    </row>
    <row r="82" spans="1:58" ht="13.5" customHeight="1" x14ac:dyDescent="0.25">
      <c r="A82" s="100">
        <v>1420</v>
      </c>
      <c r="B82" s="278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80"/>
      <c r="AK82" s="102"/>
      <c r="AN82" s="157"/>
      <c r="AO82" s="157"/>
      <c r="AP82" s="157"/>
      <c r="AQ82" s="181"/>
      <c r="AR82" s="186"/>
      <c r="AS82" s="157"/>
      <c r="AT82" s="157"/>
      <c r="AU82" s="157"/>
      <c r="AV82" s="157"/>
      <c r="AW82" s="157"/>
      <c r="AX82" s="157"/>
      <c r="AY82" s="157"/>
      <c r="AZ82" s="157"/>
      <c r="BA82" s="157"/>
    </row>
    <row r="83" spans="1:58" ht="13.5" customHeight="1" x14ac:dyDescent="0.25">
      <c r="A83" s="100"/>
      <c r="B83" s="281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3"/>
      <c r="AK83" s="102"/>
      <c r="AN83" s="157"/>
      <c r="AO83" s="157"/>
      <c r="AP83" s="157"/>
      <c r="AQ83" s="181"/>
      <c r="AR83" s="186"/>
      <c r="AS83" s="157"/>
      <c r="AT83" s="157"/>
      <c r="AU83" s="157"/>
      <c r="AV83" s="157"/>
      <c r="AW83" s="157"/>
      <c r="AX83" s="157"/>
      <c r="AY83" s="157"/>
      <c r="AZ83" s="157"/>
      <c r="BA83" s="157"/>
    </row>
    <row r="84" spans="1:58" ht="13.5" customHeight="1" x14ac:dyDescent="0.25">
      <c r="A84" s="100"/>
      <c r="B84" s="281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3"/>
      <c r="AK84" s="102"/>
      <c r="AN84" s="157"/>
      <c r="AO84" s="157"/>
      <c r="AP84" s="157"/>
      <c r="AQ84" s="181"/>
      <c r="AR84" s="186"/>
      <c r="AS84" s="157"/>
      <c r="AT84" s="157"/>
      <c r="AU84" s="157"/>
      <c r="AV84" s="157"/>
      <c r="AW84" s="157"/>
      <c r="AX84" s="157"/>
      <c r="AY84" s="157"/>
      <c r="AZ84" s="157"/>
      <c r="BA84" s="157"/>
    </row>
    <row r="85" spans="1:58" ht="13.5" hidden="1" customHeight="1" x14ac:dyDescent="0.25">
      <c r="A85" s="100"/>
      <c r="B85" s="281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3"/>
      <c r="AK85" s="102"/>
      <c r="AN85" s="157"/>
      <c r="AO85" s="157"/>
      <c r="AP85" s="157"/>
      <c r="AQ85" s="181"/>
      <c r="AR85" s="186"/>
      <c r="AS85" s="157"/>
      <c r="AT85" s="157"/>
      <c r="AU85" s="157"/>
      <c r="AV85" s="157"/>
      <c r="AW85" s="157"/>
      <c r="AX85" s="157"/>
      <c r="AY85" s="157"/>
      <c r="AZ85" s="157"/>
      <c r="BA85" s="157"/>
    </row>
    <row r="86" spans="1:58" ht="13.5" customHeight="1" x14ac:dyDescent="0.25">
      <c r="A86" s="100"/>
      <c r="B86" s="281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3"/>
      <c r="AK86" s="102"/>
      <c r="AN86" s="157"/>
      <c r="AO86" s="157"/>
      <c r="AP86" s="157"/>
      <c r="AQ86" s="181"/>
      <c r="AR86" s="186"/>
      <c r="AS86" s="157"/>
      <c r="AT86" s="157"/>
      <c r="AU86" s="157"/>
    </row>
    <row r="87" spans="1:58" ht="13.5" customHeight="1" x14ac:dyDescent="0.25">
      <c r="A87" s="100"/>
      <c r="B87" s="284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6"/>
      <c r="AK87" s="102"/>
      <c r="AN87" s="157"/>
      <c r="AO87" s="157"/>
      <c r="AP87" s="157"/>
      <c r="AQ87" s="181"/>
      <c r="AR87" s="186"/>
      <c r="AS87" s="157"/>
      <c r="AT87" s="157"/>
      <c r="AU87" s="157"/>
    </row>
    <row r="88" spans="1:58" ht="9.9499999999999993" customHeight="1" x14ac:dyDescent="0.25">
      <c r="A88" s="100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2"/>
      <c r="AN88" s="157"/>
      <c r="AO88" s="157"/>
      <c r="AP88" s="157"/>
      <c r="AQ88" s="181"/>
      <c r="AR88" s="186"/>
      <c r="AS88" s="157"/>
      <c r="AT88" s="157"/>
      <c r="AU88" s="157"/>
    </row>
    <row r="89" spans="1:58" ht="25.5" customHeight="1" x14ac:dyDescent="0.25">
      <c r="A89" s="100">
        <v>240</v>
      </c>
      <c r="B89" s="101" t="s">
        <v>507</v>
      </c>
      <c r="C89" s="101"/>
      <c r="D89" s="101"/>
      <c r="E89" s="101"/>
      <c r="F89" s="101"/>
      <c r="G89" s="101"/>
      <c r="H89" s="228" t="s">
        <v>521</v>
      </c>
      <c r="I89" s="229"/>
      <c r="J89" s="229"/>
      <c r="K89" s="229"/>
      <c r="L89" s="276"/>
      <c r="M89" s="277"/>
      <c r="N89" s="287">
        <v>2022</v>
      </c>
      <c r="O89" s="287"/>
      <c r="P89" s="277"/>
      <c r="Q89" s="101"/>
      <c r="R89" s="101"/>
      <c r="S89" s="101"/>
      <c r="T89" s="101"/>
      <c r="U89" s="101"/>
      <c r="V89" s="130" t="s">
        <v>508</v>
      </c>
      <c r="W89" s="101"/>
      <c r="X89" s="101"/>
      <c r="Y89" s="101"/>
      <c r="Z89" s="292"/>
      <c r="AA89" s="293"/>
      <c r="AB89" s="293"/>
      <c r="AC89" s="293"/>
      <c r="AD89" s="293"/>
      <c r="AE89" s="293"/>
      <c r="AF89" s="293"/>
      <c r="AG89" s="293"/>
      <c r="AH89" s="293"/>
      <c r="AI89" s="293"/>
      <c r="AJ89" s="294"/>
      <c r="AK89" s="102"/>
      <c r="AN89" s="157"/>
      <c r="AO89" s="157"/>
      <c r="AP89" s="157"/>
      <c r="AQ89" s="181"/>
      <c r="AR89" s="186"/>
      <c r="AS89" s="157"/>
      <c r="AT89" s="157"/>
      <c r="AU89" s="157"/>
    </row>
    <row r="90" spans="1:58" ht="9.9499999999999993" customHeight="1" thickBot="1" x14ac:dyDescent="0.3">
      <c r="A90" s="132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31"/>
      <c r="AN90" s="157"/>
      <c r="AO90" s="157"/>
      <c r="AP90" s="157"/>
      <c r="AQ90" s="181"/>
      <c r="AR90" s="186"/>
      <c r="AS90" s="157"/>
      <c r="AT90" s="157"/>
      <c r="AU90" s="157"/>
    </row>
    <row r="91" spans="1:58" s="144" customFormat="1" ht="13.5" customHeight="1" x14ac:dyDescent="0.25">
      <c r="A91" s="149"/>
      <c r="AM91" s="153"/>
      <c r="AN91" s="154"/>
      <c r="AO91" s="154"/>
      <c r="AP91" s="154"/>
      <c r="AQ91" s="181"/>
      <c r="AR91" s="183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</row>
    <row r="92" spans="1:58" s="144" customFormat="1" ht="13.5" customHeight="1" x14ac:dyDescent="0.25">
      <c r="A92" s="149"/>
      <c r="AM92" s="153"/>
      <c r="AN92" s="154"/>
      <c r="AO92" s="154"/>
      <c r="AP92" s="154"/>
      <c r="AQ92" s="181"/>
      <c r="AR92" s="183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</row>
    <row r="93" spans="1:58" s="144" customFormat="1" ht="20.25" customHeight="1" x14ac:dyDescent="0.25">
      <c r="A93" s="149"/>
      <c r="AM93" s="153"/>
      <c r="AN93" s="154"/>
      <c r="AO93" s="154"/>
      <c r="AP93" s="154"/>
      <c r="AQ93" s="181"/>
      <c r="AR93" s="183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</row>
    <row r="94" spans="1:58" s="144" customFormat="1" ht="13.5" customHeight="1" x14ac:dyDescent="0.25">
      <c r="A94" s="149"/>
      <c r="AM94" s="153"/>
      <c r="AN94" s="154"/>
      <c r="AO94" s="154"/>
      <c r="AP94" s="154"/>
      <c r="AQ94" s="181"/>
      <c r="AR94" s="183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</row>
    <row r="95" spans="1:58" s="144" customFormat="1" ht="13.5" customHeight="1" x14ac:dyDescent="0.25">
      <c r="A95" s="149"/>
      <c r="AM95" s="153"/>
      <c r="AN95" s="154"/>
      <c r="AO95" s="154"/>
      <c r="AP95" s="154"/>
      <c r="AQ95" s="181"/>
      <c r="AR95" s="183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</row>
    <row r="96" spans="1:58" s="144" customFormat="1" ht="13.5" customHeight="1" x14ac:dyDescent="0.25">
      <c r="A96" s="149"/>
      <c r="AM96" s="153"/>
      <c r="AN96" s="154"/>
      <c r="AO96" s="154"/>
      <c r="AP96" s="154"/>
      <c r="AQ96" s="181"/>
      <c r="AR96" s="183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</row>
    <row r="97" spans="1:58" s="144" customFormat="1" ht="13.5" customHeight="1" x14ac:dyDescent="0.25">
      <c r="A97" s="149"/>
      <c r="AM97" s="153"/>
      <c r="AN97" s="154"/>
      <c r="AO97" s="154"/>
      <c r="AP97" s="154"/>
      <c r="AQ97" s="181"/>
      <c r="AR97" s="183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</row>
    <row r="98" spans="1:58" s="144" customFormat="1" ht="13.5" customHeight="1" x14ac:dyDescent="0.25">
      <c r="A98" s="149"/>
      <c r="AM98" s="153"/>
      <c r="AN98" s="154"/>
      <c r="AO98" s="154"/>
      <c r="AP98" s="154"/>
      <c r="AQ98" s="181"/>
      <c r="AR98" s="183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</row>
    <row r="99" spans="1:58" s="144" customFormat="1" ht="13.5" customHeight="1" x14ac:dyDescent="0.25">
      <c r="A99" s="149"/>
      <c r="AM99" s="153"/>
      <c r="AN99" s="154"/>
      <c r="AO99" s="154"/>
      <c r="AP99" s="154"/>
      <c r="AQ99" s="181"/>
      <c r="AR99" s="183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</row>
    <row r="100" spans="1:58" s="144" customFormat="1" ht="13.5" customHeight="1" x14ac:dyDescent="0.25">
      <c r="A100" s="149"/>
      <c r="AM100" s="153"/>
      <c r="AN100" s="154"/>
      <c r="AO100" s="154"/>
      <c r="AP100" s="154"/>
      <c r="AQ100" s="181"/>
      <c r="AR100" s="183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</row>
    <row r="101" spans="1:58" s="144" customFormat="1" ht="13.5" customHeight="1" x14ac:dyDescent="0.25">
      <c r="A101" s="149"/>
      <c r="AM101" s="153"/>
      <c r="AN101" s="154"/>
      <c r="AO101" s="154"/>
      <c r="AP101" s="154"/>
      <c r="AQ101" s="181"/>
      <c r="AR101" s="183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</row>
    <row r="102" spans="1:58" s="144" customFormat="1" ht="13.5" customHeight="1" x14ac:dyDescent="0.25">
      <c r="A102" s="149"/>
      <c r="AM102" s="153"/>
      <c r="AN102" s="154"/>
      <c r="AO102" s="154"/>
      <c r="AP102" s="154"/>
      <c r="AQ102" s="181"/>
      <c r="AR102" s="183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</row>
    <row r="103" spans="1:58" s="144" customFormat="1" ht="13.5" customHeight="1" x14ac:dyDescent="0.25">
      <c r="A103" s="149"/>
      <c r="AM103" s="153"/>
      <c r="AN103" s="154"/>
      <c r="AO103" s="154"/>
      <c r="AP103" s="154"/>
      <c r="AQ103" s="181"/>
      <c r="AR103" s="183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</row>
    <row r="104" spans="1:58" s="144" customFormat="1" ht="13.5" customHeight="1" x14ac:dyDescent="0.25">
      <c r="A104" s="149"/>
      <c r="AM104" s="153"/>
      <c r="AN104" s="154"/>
      <c r="AO104" s="154"/>
      <c r="AP104" s="154"/>
      <c r="AQ104" s="181"/>
      <c r="AR104" s="183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</row>
    <row r="105" spans="1:58" s="144" customFormat="1" ht="13.5" customHeight="1" x14ac:dyDescent="0.25">
      <c r="A105" s="149"/>
      <c r="AM105" s="153"/>
      <c r="AN105" s="154"/>
      <c r="AO105" s="154"/>
      <c r="AP105" s="154"/>
      <c r="AQ105" s="181"/>
      <c r="AR105" s="183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</row>
    <row r="106" spans="1:58" s="144" customFormat="1" ht="13.5" customHeight="1" x14ac:dyDescent="0.25">
      <c r="A106" s="149"/>
      <c r="AM106" s="153"/>
      <c r="AN106" s="154"/>
      <c r="AO106" s="154"/>
      <c r="AP106" s="154"/>
      <c r="AQ106" s="181"/>
      <c r="AR106" s="183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</row>
    <row r="107" spans="1:58" s="144" customFormat="1" ht="13.5" customHeight="1" x14ac:dyDescent="0.25">
      <c r="A107" s="149"/>
      <c r="AM107" s="153"/>
      <c r="AN107" s="154"/>
      <c r="AO107" s="154"/>
      <c r="AP107" s="154"/>
      <c r="AQ107" s="181"/>
      <c r="AR107" s="183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</row>
    <row r="108" spans="1:58" s="144" customFormat="1" ht="13.5" customHeight="1" x14ac:dyDescent="0.25">
      <c r="A108" s="149"/>
      <c r="AM108" s="153"/>
      <c r="AN108" s="154"/>
      <c r="AO108" s="154"/>
      <c r="AP108" s="154"/>
      <c r="AQ108" s="181"/>
      <c r="AR108" s="183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</row>
    <row r="109" spans="1:58" s="144" customFormat="1" ht="13.5" customHeight="1" x14ac:dyDescent="0.25">
      <c r="A109" s="149"/>
      <c r="AM109" s="153"/>
      <c r="AN109" s="154"/>
      <c r="AO109" s="154"/>
      <c r="AP109" s="154"/>
      <c r="AQ109" s="181"/>
      <c r="AR109" s="183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</row>
    <row r="110" spans="1:58" s="144" customFormat="1" ht="13.5" customHeight="1" x14ac:dyDescent="0.25">
      <c r="A110" s="149"/>
      <c r="AM110" s="153"/>
      <c r="AN110" s="154"/>
      <c r="AO110" s="154"/>
      <c r="AP110" s="154"/>
      <c r="AQ110" s="181"/>
      <c r="AR110" s="183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</row>
    <row r="111" spans="1:58" s="144" customFormat="1" ht="13.5" customHeight="1" x14ac:dyDescent="0.25">
      <c r="A111" s="149"/>
      <c r="AM111" s="153"/>
      <c r="AN111" s="154"/>
      <c r="AO111" s="154"/>
      <c r="AP111" s="154"/>
      <c r="AQ111" s="181"/>
      <c r="AR111" s="183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</row>
    <row r="112" spans="1:58" s="144" customFormat="1" ht="13.5" customHeight="1" x14ac:dyDescent="0.25">
      <c r="A112" s="149"/>
      <c r="AM112" s="153"/>
      <c r="AN112" s="154"/>
      <c r="AO112" s="154"/>
      <c r="AP112" s="154"/>
      <c r="AQ112" s="181"/>
      <c r="AR112" s="183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</row>
    <row r="113" spans="1:58" s="144" customFormat="1" ht="13.5" customHeight="1" x14ac:dyDescent="0.25">
      <c r="A113" s="149"/>
      <c r="AM113" s="153"/>
      <c r="AN113" s="154"/>
      <c r="AO113" s="154"/>
      <c r="AP113" s="154"/>
      <c r="AQ113" s="181"/>
      <c r="AR113" s="183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</row>
    <row r="114" spans="1:58" s="144" customFormat="1" ht="13.5" customHeight="1" x14ac:dyDescent="0.25">
      <c r="A114" s="149"/>
      <c r="AM114" s="153"/>
      <c r="AN114" s="154"/>
      <c r="AO114" s="154"/>
      <c r="AP114" s="154"/>
      <c r="AQ114" s="181"/>
      <c r="AR114" s="183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</row>
    <row r="115" spans="1:58" s="144" customFormat="1" ht="13.5" customHeight="1" x14ac:dyDescent="0.25">
      <c r="A115" s="149"/>
      <c r="AM115" s="153"/>
      <c r="AN115" s="154"/>
      <c r="AO115" s="154"/>
      <c r="AP115" s="154"/>
      <c r="AQ115" s="181"/>
      <c r="AR115" s="183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</row>
    <row r="116" spans="1:58" s="144" customFormat="1" ht="13.5" customHeight="1" x14ac:dyDescent="0.25">
      <c r="A116" s="149"/>
      <c r="AM116" s="153"/>
      <c r="AN116" s="154"/>
      <c r="AO116" s="154"/>
      <c r="AP116" s="154"/>
      <c r="AQ116" s="181"/>
      <c r="AR116" s="183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</row>
    <row r="117" spans="1:58" s="144" customFormat="1" ht="13.5" customHeight="1" x14ac:dyDescent="0.25">
      <c r="A117" s="149"/>
      <c r="AM117" s="153"/>
      <c r="AN117" s="154"/>
      <c r="AO117" s="154"/>
      <c r="AP117" s="154"/>
      <c r="AQ117" s="181"/>
      <c r="AR117" s="183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</row>
    <row r="118" spans="1:58" s="144" customFormat="1" ht="13.5" customHeight="1" x14ac:dyDescent="0.25">
      <c r="A118" s="149"/>
      <c r="AM118" s="153"/>
      <c r="AN118" s="154"/>
      <c r="AO118" s="154"/>
      <c r="AP118" s="154"/>
      <c r="AQ118" s="181"/>
      <c r="AR118" s="183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</row>
    <row r="119" spans="1:58" s="144" customFormat="1" ht="13.5" customHeight="1" x14ac:dyDescent="0.25">
      <c r="A119" s="149"/>
      <c r="AM119" s="153"/>
      <c r="AN119" s="154"/>
      <c r="AO119" s="154"/>
      <c r="AP119" s="154"/>
      <c r="AQ119" s="181"/>
      <c r="AR119" s="183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</row>
    <row r="120" spans="1:58" s="144" customFormat="1" ht="13.5" customHeight="1" x14ac:dyDescent="0.25">
      <c r="A120" s="149"/>
      <c r="AM120" s="153"/>
      <c r="AN120" s="154"/>
      <c r="AO120" s="154"/>
      <c r="AP120" s="154"/>
      <c r="AQ120" s="181"/>
      <c r="AR120" s="183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</row>
    <row r="121" spans="1:58" s="144" customFormat="1" ht="13.5" customHeight="1" x14ac:dyDescent="0.25">
      <c r="A121" s="149"/>
      <c r="AM121" s="153"/>
      <c r="AN121" s="154"/>
      <c r="AO121" s="154"/>
      <c r="AP121" s="154"/>
      <c r="AQ121" s="181"/>
      <c r="AR121" s="183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</row>
    <row r="122" spans="1:58" s="144" customFormat="1" ht="13.5" customHeight="1" x14ac:dyDescent="0.25">
      <c r="A122" s="149"/>
      <c r="AM122" s="153"/>
      <c r="AN122" s="154"/>
      <c r="AO122" s="154"/>
      <c r="AP122" s="154"/>
      <c r="AQ122" s="181"/>
      <c r="AR122" s="183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</row>
    <row r="123" spans="1:58" s="144" customFormat="1" ht="13.5" customHeight="1" x14ac:dyDescent="0.25">
      <c r="A123" s="149"/>
      <c r="AM123" s="153"/>
      <c r="AN123" s="154"/>
      <c r="AO123" s="154"/>
      <c r="AP123" s="154"/>
      <c r="AQ123" s="181"/>
      <c r="AR123" s="183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</row>
    <row r="124" spans="1:58" s="144" customFormat="1" ht="13.5" customHeight="1" x14ac:dyDescent="0.25">
      <c r="A124" s="149"/>
      <c r="AM124" s="153"/>
      <c r="AN124" s="154"/>
      <c r="AO124" s="154"/>
      <c r="AP124" s="154"/>
      <c r="AQ124" s="181"/>
      <c r="AR124" s="183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</row>
    <row r="125" spans="1:58" s="144" customFormat="1" ht="13.5" customHeight="1" x14ac:dyDescent="0.25">
      <c r="A125" s="149"/>
      <c r="AM125" s="153"/>
      <c r="AN125" s="154"/>
      <c r="AO125" s="154"/>
      <c r="AP125" s="154"/>
      <c r="AQ125" s="181"/>
      <c r="AR125" s="183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</row>
    <row r="126" spans="1:58" s="144" customFormat="1" ht="13.5" customHeight="1" x14ac:dyDescent="0.25">
      <c r="A126" s="149"/>
      <c r="AM126" s="153"/>
      <c r="AN126" s="154"/>
      <c r="AO126" s="154"/>
      <c r="AP126" s="154"/>
      <c r="AQ126" s="181"/>
      <c r="AR126" s="183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</row>
    <row r="127" spans="1:58" s="144" customFormat="1" ht="13.5" customHeight="1" x14ac:dyDescent="0.25">
      <c r="A127" s="149"/>
      <c r="AM127" s="153"/>
      <c r="AN127" s="154"/>
      <c r="AO127" s="154"/>
      <c r="AP127" s="154"/>
      <c r="AQ127" s="181"/>
      <c r="AR127" s="183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</row>
    <row r="128" spans="1:58" s="144" customFormat="1" ht="13.5" customHeight="1" x14ac:dyDescent="0.25">
      <c r="A128" s="149"/>
      <c r="AM128" s="153"/>
      <c r="AN128" s="154"/>
      <c r="AO128" s="154"/>
      <c r="AP128" s="154"/>
      <c r="AQ128" s="181"/>
      <c r="AR128" s="183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</row>
    <row r="129" spans="1:58" s="144" customFormat="1" ht="13.5" customHeight="1" x14ac:dyDescent="0.25">
      <c r="A129" s="149"/>
      <c r="AM129" s="153"/>
      <c r="AN129" s="154"/>
      <c r="AO129" s="154"/>
      <c r="AP129" s="154"/>
      <c r="AQ129" s="181"/>
      <c r="AR129" s="183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</row>
    <row r="130" spans="1:58" s="144" customFormat="1" ht="13.5" customHeight="1" x14ac:dyDescent="0.25">
      <c r="A130" s="149"/>
      <c r="AM130" s="153"/>
      <c r="AN130" s="154"/>
      <c r="AO130" s="154"/>
      <c r="AP130" s="154"/>
      <c r="AQ130" s="181"/>
      <c r="AR130" s="183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</row>
    <row r="131" spans="1:58" s="144" customFormat="1" ht="13.5" customHeight="1" x14ac:dyDescent="0.25">
      <c r="A131" s="149"/>
      <c r="AM131" s="153"/>
      <c r="AN131" s="154"/>
      <c r="AO131" s="154"/>
      <c r="AP131" s="154"/>
      <c r="AQ131" s="181"/>
      <c r="AR131" s="183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</row>
    <row r="132" spans="1:58" s="144" customFormat="1" ht="13.5" customHeight="1" x14ac:dyDescent="0.25">
      <c r="A132" s="149"/>
      <c r="AM132" s="153"/>
      <c r="AN132" s="154"/>
      <c r="AO132" s="154"/>
      <c r="AP132" s="154"/>
      <c r="AQ132" s="181"/>
      <c r="AR132" s="183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</row>
    <row r="133" spans="1:58" s="144" customFormat="1" ht="13.5" customHeight="1" x14ac:dyDescent="0.25">
      <c r="A133" s="149"/>
      <c r="AM133" s="153"/>
      <c r="AN133" s="154"/>
      <c r="AO133" s="154"/>
      <c r="AP133" s="154"/>
      <c r="AQ133" s="181"/>
      <c r="AR133" s="183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</row>
    <row r="134" spans="1:58" s="144" customFormat="1" ht="13.5" customHeight="1" x14ac:dyDescent="0.25">
      <c r="A134" s="149"/>
      <c r="AM134" s="153"/>
      <c r="AN134" s="154"/>
      <c r="AO134" s="154"/>
      <c r="AP134" s="154"/>
      <c r="AQ134" s="181"/>
      <c r="AR134" s="183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</row>
    <row r="135" spans="1:58" s="144" customFormat="1" ht="13.5" customHeight="1" x14ac:dyDescent="0.25">
      <c r="A135" s="149"/>
      <c r="AM135" s="153"/>
      <c r="AN135" s="154"/>
      <c r="AO135" s="154"/>
      <c r="AP135" s="154"/>
      <c r="AQ135" s="181"/>
      <c r="AR135" s="183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</row>
    <row r="136" spans="1:58" s="144" customFormat="1" ht="13.5" customHeight="1" x14ac:dyDescent="0.25">
      <c r="A136" s="149"/>
      <c r="AM136" s="153"/>
      <c r="AN136" s="154"/>
      <c r="AO136" s="154"/>
      <c r="AP136" s="154"/>
      <c r="AQ136" s="181"/>
      <c r="AR136" s="183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</row>
    <row r="137" spans="1:58" s="144" customFormat="1" ht="13.5" customHeight="1" x14ac:dyDescent="0.25">
      <c r="A137" s="149"/>
      <c r="AM137" s="153"/>
      <c r="AN137" s="154"/>
      <c r="AO137" s="154"/>
      <c r="AP137" s="154"/>
      <c r="AQ137" s="181"/>
      <c r="AR137" s="183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</row>
    <row r="138" spans="1:58" s="144" customFormat="1" ht="13.5" customHeight="1" x14ac:dyDescent="0.25">
      <c r="A138" s="149"/>
      <c r="AM138" s="153"/>
      <c r="AN138" s="154"/>
      <c r="AO138" s="154"/>
      <c r="AP138" s="154"/>
      <c r="AQ138" s="181"/>
      <c r="AR138" s="183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</row>
    <row r="139" spans="1:58" s="144" customFormat="1" ht="13.5" customHeight="1" x14ac:dyDescent="0.25">
      <c r="A139" s="149"/>
      <c r="AM139" s="153"/>
      <c r="AN139" s="154"/>
      <c r="AO139" s="154"/>
      <c r="AP139" s="154"/>
      <c r="AQ139" s="181"/>
      <c r="AR139" s="183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</row>
    <row r="140" spans="1:58" s="144" customFormat="1" ht="13.5" customHeight="1" x14ac:dyDescent="0.25">
      <c r="A140" s="149"/>
      <c r="AM140" s="153"/>
      <c r="AN140" s="154"/>
      <c r="AO140" s="154"/>
      <c r="AP140" s="154"/>
      <c r="AQ140" s="181"/>
      <c r="AR140" s="183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</row>
    <row r="141" spans="1:58" s="144" customFormat="1" ht="13.5" customHeight="1" x14ac:dyDescent="0.25">
      <c r="A141" s="149"/>
      <c r="AM141" s="153"/>
      <c r="AN141" s="154"/>
      <c r="AO141" s="154"/>
      <c r="AP141" s="154"/>
      <c r="AQ141" s="181"/>
      <c r="AR141" s="183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</row>
    <row r="142" spans="1:58" s="144" customFormat="1" ht="13.5" customHeight="1" x14ac:dyDescent="0.25">
      <c r="A142" s="149"/>
      <c r="AM142" s="153"/>
      <c r="AN142" s="154"/>
      <c r="AO142" s="154"/>
      <c r="AP142" s="154"/>
      <c r="AQ142" s="181"/>
      <c r="AR142" s="183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</row>
    <row r="143" spans="1:58" s="144" customFormat="1" ht="13.5" customHeight="1" x14ac:dyDescent="0.25">
      <c r="A143" s="149"/>
      <c r="AM143" s="153"/>
      <c r="AN143" s="154"/>
      <c r="AO143" s="154"/>
      <c r="AP143" s="154"/>
      <c r="AQ143" s="181"/>
      <c r="AR143" s="183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</row>
    <row r="144" spans="1:58" s="144" customFormat="1" ht="13.5" customHeight="1" x14ac:dyDescent="0.25">
      <c r="A144" s="149"/>
      <c r="AM144" s="153"/>
      <c r="AN144" s="154"/>
      <c r="AO144" s="154"/>
      <c r="AP144" s="154"/>
      <c r="AQ144" s="181"/>
      <c r="AR144" s="183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</row>
    <row r="145" spans="1:58" s="144" customFormat="1" ht="13.5" customHeight="1" x14ac:dyDescent="0.25">
      <c r="A145" s="149"/>
      <c r="AM145" s="153"/>
      <c r="AN145" s="154"/>
      <c r="AO145" s="154"/>
      <c r="AP145" s="154"/>
      <c r="AQ145" s="181"/>
      <c r="AR145" s="183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</row>
    <row r="146" spans="1:58" s="144" customFormat="1" ht="13.5" customHeight="1" x14ac:dyDescent="0.25">
      <c r="A146" s="149"/>
      <c r="AM146" s="153"/>
      <c r="AN146" s="154"/>
      <c r="AO146" s="154"/>
      <c r="AP146" s="154"/>
      <c r="AQ146" s="181"/>
      <c r="AR146" s="183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</row>
    <row r="147" spans="1:58" s="144" customFormat="1" ht="13.5" customHeight="1" x14ac:dyDescent="0.25">
      <c r="A147" s="149"/>
      <c r="AM147" s="153"/>
      <c r="AN147" s="154"/>
      <c r="AO147" s="154"/>
      <c r="AP147" s="154"/>
      <c r="AQ147" s="181"/>
      <c r="AR147" s="183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</row>
    <row r="148" spans="1:58" s="144" customFormat="1" ht="13.5" customHeight="1" x14ac:dyDescent="0.25">
      <c r="A148" s="149"/>
      <c r="AM148" s="153"/>
      <c r="AN148" s="154"/>
      <c r="AO148" s="154"/>
      <c r="AP148" s="154"/>
      <c r="AQ148" s="181"/>
      <c r="AR148" s="183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</row>
    <row r="149" spans="1:58" s="144" customFormat="1" ht="13.5" customHeight="1" x14ac:dyDescent="0.25">
      <c r="A149" s="149"/>
      <c r="AM149" s="153"/>
      <c r="AN149" s="154"/>
      <c r="AO149" s="154"/>
      <c r="AP149" s="154"/>
      <c r="AQ149" s="181"/>
      <c r="AR149" s="183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</row>
    <row r="150" spans="1:58" s="144" customFormat="1" ht="13.5" customHeight="1" x14ac:dyDescent="0.25">
      <c r="A150" s="149"/>
      <c r="AM150" s="153"/>
      <c r="AN150" s="154"/>
      <c r="AO150" s="154"/>
      <c r="AP150" s="154"/>
      <c r="AQ150" s="181"/>
      <c r="AR150" s="183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</row>
    <row r="151" spans="1:58" s="144" customFormat="1" ht="13.5" customHeight="1" x14ac:dyDescent="0.25">
      <c r="A151" s="149"/>
      <c r="AM151" s="153"/>
      <c r="AN151" s="154"/>
      <c r="AO151" s="154"/>
      <c r="AP151" s="154"/>
      <c r="AQ151" s="181"/>
      <c r="AR151" s="183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</row>
    <row r="152" spans="1:58" s="144" customFormat="1" ht="13.5" customHeight="1" x14ac:dyDescent="0.25">
      <c r="A152" s="149"/>
      <c r="AM152" s="153"/>
      <c r="AN152" s="154"/>
      <c r="AO152" s="154"/>
      <c r="AP152" s="154"/>
      <c r="AQ152" s="181"/>
      <c r="AR152" s="183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</row>
    <row r="153" spans="1:58" s="144" customFormat="1" ht="13.5" customHeight="1" x14ac:dyDescent="0.25">
      <c r="A153" s="149"/>
      <c r="AM153" s="153"/>
      <c r="AN153" s="154"/>
      <c r="AO153" s="154"/>
      <c r="AP153" s="154"/>
      <c r="AQ153" s="181"/>
      <c r="AR153" s="183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</row>
    <row r="154" spans="1:58" s="144" customFormat="1" ht="13.5" customHeight="1" x14ac:dyDescent="0.25">
      <c r="A154" s="149"/>
      <c r="AM154" s="153"/>
      <c r="AN154" s="154"/>
      <c r="AO154" s="154"/>
      <c r="AP154" s="154"/>
      <c r="AQ154" s="181"/>
      <c r="AR154" s="183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</row>
    <row r="155" spans="1:58" s="144" customFormat="1" ht="13.5" customHeight="1" x14ac:dyDescent="0.25">
      <c r="A155" s="149"/>
      <c r="AM155" s="153"/>
      <c r="AN155" s="154"/>
      <c r="AO155" s="154"/>
      <c r="AP155" s="154"/>
      <c r="AQ155" s="181"/>
      <c r="AR155" s="183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</row>
    <row r="156" spans="1:58" s="144" customFormat="1" ht="13.5" customHeight="1" x14ac:dyDescent="0.25">
      <c r="A156" s="149"/>
      <c r="AM156" s="153"/>
      <c r="AN156" s="154"/>
      <c r="AO156" s="154"/>
      <c r="AP156" s="154"/>
      <c r="AQ156" s="181"/>
      <c r="AR156" s="183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</row>
    <row r="157" spans="1:58" s="144" customFormat="1" ht="13.5" customHeight="1" x14ac:dyDescent="0.25">
      <c r="A157" s="149"/>
      <c r="AM157" s="153"/>
      <c r="AN157" s="154"/>
      <c r="AO157" s="154"/>
      <c r="AP157" s="154"/>
      <c r="AQ157" s="181"/>
      <c r="AR157" s="183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</row>
    <row r="158" spans="1:58" s="144" customFormat="1" ht="13.5" customHeight="1" x14ac:dyDescent="0.25">
      <c r="A158" s="149"/>
      <c r="AM158" s="153"/>
      <c r="AN158" s="154"/>
      <c r="AO158" s="154"/>
      <c r="AP158" s="154"/>
      <c r="AQ158" s="181"/>
      <c r="AR158" s="183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</row>
    <row r="159" spans="1:58" s="144" customFormat="1" ht="13.5" customHeight="1" x14ac:dyDescent="0.25">
      <c r="A159" s="149"/>
      <c r="AM159" s="153"/>
      <c r="AN159" s="154"/>
      <c r="AO159" s="154"/>
      <c r="AP159" s="154"/>
      <c r="AQ159" s="181"/>
      <c r="AR159" s="183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</row>
    <row r="160" spans="1:58" s="144" customFormat="1" ht="13.5" customHeight="1" x14ac:dyDescent="0.25">
      <c r="A160" s="149"/>
      <c r="AM160" s="153"/>
      <c r="AN160" s="154"/>
      <c r="AO160" s="154"/>
      <c r="AP160" s="154"/>
      <c r="AQ160" s="181"/>
      <c r="AR160" s="183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</row>
    <row r="161" spans="1:58" s="144" customFormat="1" x14ac:dyDescent="0.25">
      <c r="A161" s="149"/>
      <c r="AM161" s="153"/>
      <c r="AN161" s="154"/>
      <c r="AO161" s="154"/>
      <c r="AP161" s="154"/>
      <c r="AQ161" s="181"/>
      <c r="AR161" s="183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</row>
    <row r="162" spans="1:58" s="144" customFormat="1" x14ac:dyDescent="0.25">
      <c r="A162" s="149"/>
      <c r="AM162" s="153"/>
      <c r="AN162" s="154"/>
      <c r="AO162" s="154"/>
      <c r="AP162" s="154"/>
      <c r="AQ162" s="181"/>
      <c r="AR162" s="183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</row>
    <row r="163" spans="1:58" s="144" customFormat="1" x14ac:dyDescent="0.25">
      <c r="A163" s="149"/>
      <c r="AM163" s="153"/>
      <c r="AN163" s="154"/>
      <c r="AO163" s="154"/>
      <c r="AP163" s="154"/>
      <c r="AQ163" s="181"/>
      <c r="AR163" s="183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</row>
    <row r="164" spans="1:58" s="144" customFormat="1" x14ac:dyDescent="0.25">
      <c r="A164" s="149"/>
      <c r="AM164" s="153"/>
      <c r="AN164" s="154"/>
      <c r="AO164" s="154"/>
      <c r="AP164" s="154"/>
      <c r="AQ164" s="181"/>
      <c r="AR164" s="183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</row>
    <row r="165" spans="1:58" s="144" customFormat="1" x14ac:dyDescent="0.25">
      <c r="A165" s="149"/>
      <c r="AM165" s="153"/>
      <c r="AN165" s="154"/>
      <c r="AO165" s="154"/>
      <c r="AP165" s="154"/>
      <c r="AQ165" s="181"/>
      <c r="AR165" s="183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</row>
    <row r="166" spans="1:58" s="144" customFormat="1" x14ac:dyDescent="0.25">
      <c r="A166" s="149"/>
      <c r="AM166" s="153"/>
      <c r="AN166" s="154"/>
      <c r="AO166" s="154"/>
      <c r="AP166" s="154"/>
      <c r="AQ166" s="181"/>
      <c r="AR166" s="183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</row>
    <row r="167" spans="1:58" s="144" customFormat="1" x14ac:dyDescent="0.25">
      <c r="A167" s="149"/>
      <c r="AM167" s="153"/>
      <c r="AN167" s="154"/>
      <c r="AO167" s="154"/>
      <c r="AP167" s="154"/>
      <c r="AQ167" s="181"/>
      <c r="AR167" s="183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</row>
    <row r="168" spans="1:58" s="144" customFormat="1" x14ac:dyDescent="0.25">
      <c r="A168" s="149"/>
      <c r="AM168" s="153"/>
      <c r="AN168" s="154"/>
      <c r="AO168" s="154"/>
      <c r="AP168" s="154"/>
      <c r="AQ168" s="181"/>
      <c r="AR168" s="183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</row>
    <row r="169" spans="1:58" s="144" customFormat="1" x14ac:dyDescent="0.25">
      <c r="A169" s="149"/>
      <c r="AM169" s="153"/>
      <c r="AN169" s="154"/>
      <c r="AO169" s="154"/>
      <c r="AP169" s="154"/>
      <c r="AQ169" s="181"/>
      <c r="AR169" s="183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</row>
    <row r="170" spans="1:58" s="144" customFormat="1" x14ac:dyDescent="0.25">
      <c r="A170" s="149"/>
      <c r="AM170" s="153"/>
      <c r="AN170" s="154"/>
      <c r="AO170" s="154"/>
      <c r="AP170" s="154"/>
      <c r="AQ170" s="181"/>
      <c r="AR170" s="183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</row>
    <row r="171" spans="1:58" s="144" customFormat="1" x14ac:dyDescent="0.25">
      <c r="A171" s="149"/>
      <c r="AM171" s="153"/>
      <c r="AN171" s="154"/>
      <c r="AO171" s="154"/>
      <c r="AP171" s="154"/>
      <c r="AQ171" s="181"/>
      <c r="AR171" s="183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</row>
    <row r="172" spans="1:58" s="144" customFormat="1" x14ac:dyDescent="0.25">
      <c r="A172" s="149"/>
      <c r="AM172" s="153"/>
      <c r="AN172" s="154"/>
      <c r="AO172" s="154"/>
      <c r="AP172" s="154"/>
      <c r="AQ172" s="181"/>
      <c r="AR172" s="183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</row>
    <row r="173" spans="1:58" s="144" customFormat="1" x14ac:dyDescent="0.25">
      <c r="A173" s="149"/>
      <c r="AM173" s="153"/>
      <c r="AN173" s="154"/>
      <c r="AO173" s="154"/>
      <c r="AP173" s="154"/>
      <c r="AQ173" s="181"/>
      <c r="AR173" s="183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</row>
    <row r="174" spans="1:58" s="144" customFormat="1" hidden="1" x14ac:dyDescent="0.25">
      <c r="A174" s="149"/>
      <c r="AM174" s="153"/>
      <c r="AN174" s="154"/>
      <c r="AO174" s="154"/>
      <c r="AP174" s="154"/>
      <c r="AQ174" s="181"/>
      <c r="AR174" s="183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</row>
    <row r="175" spans="1:58" s="144" customFormat="1" hidden="1" x14ac:dyDescent="0.25">
      <c r="A175" s="149"/>
      <c r="AM175" s="153"/>
      <c r="AN175" s="154"/>
      <c r="AO175" s="154"/>
      <c r="AP175" s="154"/>
      <c r="AQ175" s="181"/>
      <c r="AR175" s="183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</row>
    <row r="176" spans="1:58" s="144" customFormat="1" hidden="1" x14ac:dyDescent="0.25">
      <c r="A176" s="149"/>
      <c r="AM176" s="153"/>
      <c r="AN176" s="154"/>
      <c r="AO176" s="154"/>
      <c r="AP176" s="154"/>
      <c r="AQ176" s="181"/>
      <c r="AR176" s="183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</row>
    <row r="177" spans="1:58" s="144" customFormat="1" x14ac:dyDescent="0.25">
      <c r="A177" s="149"/>
      <c r="AM177" s="153"/>
      <c r="AN177" s="154"/>
      <c r="AO177" s="154"/>
      <c r="AP177" s="154"/>
      <c r="AQ177" s="181"/>
      <c r="AR177" s="183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</row>
    <row r="178" spans="1:58" s="144" customFormat="1" x14ac:dyDescent="0.25">
      <c r="A178" s="149"/>
      <c r="AM178" s="153"/>
      <c r="AN178" s="154"/>
      <c r="AO178" s="154"/>
      <c r="AP178" s="154"/>
      <c r="AQ178" s="181"/>
      <c r="AR178" s="183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</row>
    <row r="179" spans="1:58" s="144" customFormat="1" x14ac:dyDescent="0.25">
      <c r="A179" s="149"/>
      <c r="AM179" s="153"/>
      <c r="AN179" s="154"/>
      <c r="AO179" s="154"/>
      <c r="AP179" s="154"/>
      <c r="AQ179" s="181"/>
      <c r="AR179" s="183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</row>
    <row r="180" spans="1:58" s="144" customFormat="1" hidden="1" x14ac:dyDescent="0.25">
      <c r="A180" s="149"/>
      <c r="AM180" s="153"/>
      <c r="AN180" s="154"/>
      <c r="AO180" s="154"/>
      <c r="AP180" s="154"/>
      <c r="AQ180" s="181"/>
      <c r="AR180" s="183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</row>
    <row r="181" spans="1:58" s="144" customFormat="1" hidden="1" x14ac:dyDescent="0.25">
      <c r="A181" s="149"/>
      <c r="AM181" s="153"/>
      <c r="AN181" s="154"/>
      <c r="AO181" s="154"/>
      <c r="AP181" s="154"/>
      <c r="AQ181" s="181"/>
      <c r="AR181" s="183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</row>
    <row r="182" spans="1:58" s="144" customFormat="1" x14ac:dyDescent="0.25">
      <c r="A182" s="149"/>
      <c r="AM182" s="153"/>
      <c r="AN182" s="154"/>
      <c r="AO182" s="154"/>
      <c r="AP182" s="154"/>
      <c r="AQ182" s="181"/>
      <c r="AR182" s="183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</row>
    <row r="183" spans="1:58" s="144" customFormat="1" x14ac:dyDescent="0.25">
      <c r="A183" s="149"/>
      <c r="AM183" s="153"/>
      <c r="AN183" s="154"/>
      <c r="AO183" s="154"/>
      <c r="AP183" s="154"/>
      <c r="AQ183" s="181"/>
      <c r="AR183" s="183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</row>
    <row r="184" spans="1:58" s="144" customFormat="1" x14ac:dyDescent="0.25">
      <c r="A184" s="149"/>
      <c r="AM184" s="153"/>
      <c r="AN184" s="154"/>
      <c r="AO184" s="154"/>
      <c r="AP184" s="154"/>
      <c r="AQ184" s="181"/>
      <c r="AR184" s="183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</row>
    <row r="185" spans="1:58" s="144" customFormat="1" x14ac:dyDescent="0.25">
      <c r="A185" s="149"/>
      <c r="AM185" s="153"/>
      <c r="AN185" s="154"/>
      <c r="AO185" s="154"/>
      <c r="AP185" s="154"/>
      <c r="AQ185" s="181"/>
      <c r="AR185" s="183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</row>
    <row r="186" spans="1:58" s="144" customFormat="1" x14ac:dyDescent="0.25">
      <c r="A186" s="149"/>
      <c r="AM186" s="153"/>
      <c r="AN186" s="154"/>
      <c r="AO186" s="154"/>
      <c r="AP186" s="154"/>
      <c r="AQ186" s="181"/>
      <c r="AR186" s="183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</row>
    <row r="187" spans="1:58" s="144" customFormat="1" x14ac:dyDescent="0.25">
      <c r="A187" s="149"/>
      <c r="AM187" s="153"/>
      <c r="AN187" s="154"/>
      <c r="AO187" s="154"/>
      <c r="AP187" s="154"/>
      <c r="AQ187" s="181"/>
      <c r="AR187" s="183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</row>
    <row r="188" spans="1:58" s="144" customFormat="1" x14ac:dyDescent="0.25">
      <c r="A188" s="149"/>
      <c r="AM188" s="153"/>
      <c r="AN188" s="154"/>
      <c r="AO188" s="154"/>
      <c r="AP188" s="154"/>
      <c r="AQ188" s="181"/>
      <c r="AR188" s="183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</row>
    <row r="189" spans="1:58" s="144" customFormat="1" x14ac:dyDescent="0.25">
      <c r="A189" s="149"/>
      <c r="AM189" s="153"/>
      <c r="AN189" s="154"/>
      <c r="AO189" s="154"/>
      <c r="AP189" s="154"/>
      <c r="AQ189" s="181"/>
      <c r="AR189" s="183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</row>
    <row r="190" spans="1:58" s="144" customFormat="1" x14ac:dyDescent="0.25">
      <c r="A190" s="149"/>
      <c r="AM190" s="153"/>
      <c r="AN190" s="154"/>
      <c r="AO190" s="154"/>
      <c r="AP190" s="154"/>
      <c r="AQ190" s="181"/>
      <c r="AR190" s="183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</row>
    <row r="191" spans="1:58" s="144" customFormat="1" x14ac:dyDescent="0.25">
      <c r="A191" s="149"/>
      <c r="AM191" s="153"/>
      <c r="AN191" s="154"/>
      <c r="AO191" s="154"/>
      <c r="AP191" s="154"/>
      <c r="AQ191" s="181"/>
      <c r="AR191" s="183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</row>
    <row r="192" spans="1:58" s="144" customFormat="1" x14ac:dyDescent="0.25">
      <c r="A192" s="149"/>
      <c r="AM192" s="153"/>
      <c r="AN192" s="154"/>
      <c r="AO192" s="154"/>
      <c r="AP192" s="154"/>
      <c r="AQ192" s="181"/>
      <c r="AR192" s="183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</row>
    <row r="193" spans="1:58" s="144" customFormat="1" x14ac:dyDescent="0.25">
      <c r="A193" s="149"/>
      <c r="AM193" s="153"/>
      <c r="AN193" s="154"/>
      <c r="AO193" s="154"/>
      <c r="AP193" s="154"/>
      <c r="AQ193" s="181"/>
      <c r="AR193" s="183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</row>
    <row r="194" spans="1:58" s="144" customFormat="1" x14ac:dyDescent="0.25">
      <c r="A194" s="149"/>
      <c r="AM194" s="153"/>
      <c r="AN194" s="154"/>
      <c r="AO194" s="154"/>
      <c r="AP194" s="154"/>
      <c r="AQ194" s="181"/>
      <c r="AR194" s="183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</row>
    <row r="195" spans="1:58" s="144" customFormat="1" x14ac:dyDescent="0.25">
      <c r="A195" s="149"/>
      <c r="AM195" s="153"/>
      <c r="AN195" s="154"/>
      <c r="AO195" s="154"/>
      <c r="AP195" s="154"/>
      <c r="AQ195" s="181"/>
      <c r="AR195" s="183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</row>
    <row r="196" spans="1:58" s="144" customFormat="1" x14ac:dyDescent="0.25">
      <c r="A196" s="149"/>
      <c r="AM196" s="153"/>
      <c r="AN196" s="154"/>
      <c r="AO196" s="154"/>
      <c r="AP196" s="154"/>
      <c r="AQ196" s="181"/>
      <c r="AR196" s="183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</row>
    <row r="197" spans="1:58" s="144" customFormat="1" x14ac:dyDescent="0.25">
      <c r="A197" s="149"/>
      <c r="AM197" s="153"/>
      <c r="AN197" s="154"/>
      <c r="AO197" s="154"/>
      <c r="AP197" s="154"/>
      <c r="AQ197" s="181"/>
      <c r="AR197" s="183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</row>
    <row r="198" spans="1:58" s="144" customFormat="1" x14ac:dyDescent="0.25">
      <c r="A198" s="149"/>
      <c r="AM198" s="153"/>
      <c r="AN198" s="154"/>
      <c r="AO198" s="154"/>
      <c r="AP198" s="154"/>
      <c r="AQ198" s="181"/>
      <c r="AR198" s="183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</row>
    <row r="199" spans="1:58" s="144" customFormat="1" x14ac:dyDescent="0.25">
      <c r="A199" s="149"/>
      <c r="AM199" s="153"/>
      <c r="AN199" s="154"/>
      <c r="AO199" s="154"/>
      <c r="AP199" s="154"/>
      <c r="AQ199" s="181"/>
      <c r="AR199" s="183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</row>
    <row r="200" spans="1:58" s="144" customFormat="1" x14ac:dyDescent="0.25">
      <c r="A200" s="149"/>
      <c r="AM200" s="153"/>
      <c r="AN200" s="154"/>
      <c r="AO200" s="154"/>
      <c r="AP200" s="154"/>
      <c r="AQ200" s="181"/>
      <c r="AR200" s="183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</row>
    <row r="201" spans="1:58" s="144" customFormat="1" x14ac:dyDescent="0.25">
      <c r="A201" s="149"/>
      <c r="AM201" s="153"/>
      <c r="AN201" s="154"/>
      <c r="AO201" s="154"/>
      <c r="AP201" s="154"/>
      <c r="AQ201" s="181"/>
      <c r="AR201" s="183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</row>
    <row r="202" spans="1:58" s="144" customFormat="1" x14ac:dyDescent="0.25">
      <c r="A202" s="149"/>
      <c r="AM202" s="153"/>
      <c r="AN202" s="154"/>
      <c r="AO202" s="154"/>
      <c r="AP202" s="154"/>
      <c r="AQ202" s="181"/>
      <c r="AR202" s="183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</row>
    <row r="203" spans="1:58" s="144" customFormat="1" x14ac:dyDescent="0.25">
      <c r="A203" s="149"/>
      <c r="AM203" s="153"/>
      <c r="AN203" s="154"/>
      <c r="AO203" s="154"/>
      <c r="AP203" s="154"/>
      <c r="AQ203" s="181"/>
      <c r="AR203" s="183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</row>
    <row r="204" spans="1:58" s="144" customFormat="1" x14ac:dyDescent="0.25">
      <c r="A204" s="149"/>
      <c r="AM204" s="153"/>
      <c r="AN204" s="154"/>
      <c r="AO204" s="154"/>
      <c r="AP204" s="154"/>
      <c r="AQ204" s="181"/>
      <c r="AR204" s="183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</row>
    <row r="205" spans="1:58" s="144" customFormat="1" x14ac:dyDescent="0.25">
      <c r="A205" s="149"/>
      <c r="AM205" s="153"/>
      <c r="AN205" s="154"/>
      <c r="AO205" s="154"/>
      <c r="AP205" s="154"/>
      <c r="AQ205" s="181"/>
      <c r="AR205" s="183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</row>
    <row r="206" spans="1:58" s="144" customFormat="1" x14ac:dyDescent="0.25">
      <c r="A206" s="149"/>
      <c r="AM206" s="153"/>
      <c r="AN206" s="154"/>
      <c r="AO206" s="154"/>
      <c r="AP206" s="154"/>
      <c r="AQ206" s="181"/>
      <c r="AR206" s="183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</row>
    <row r="207" spans="1:58" s="144" customFormat="1" x14ac:dyDescent="0.25">
      <c r="A207" s="149"/>
      <c r="AM207" s="153"/>
      <c r="AN207" s="154"/>
      <c r="AO207" s="154"/>
      <c r="AP207" s="154"/>
      <c r="AQ207" s="181"/>
      <c r="AR207" s="183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</row>
    <row r="208" spans="1:58" s="144" customFormat="1" x14ac:dyDescent="0.25">
      <c r="A208" s="149"/>
      <c r="AM208" s="153"/>
      <c r="AN208" s="154"/>
      <c r="AO208" s="154"/>
      <c r="AP208" s="154"/>
      <c r="AQ208" s="181"/>
      <c r="AR208" s="183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</row>
    <row r="209" spans="1:58" s="144" customFormat="1" x14ac:dyDescent="0.25">
      <c r="A209" s="149"/>
      <c r="AM209" s="153"/>
      <c r="AN209" s="154"/>
      <c r="AO209" s="154"/>
      <c r="AP209" s="154"/>
      <c r="AQ209" s="181"/>
      <c r="AR209" s="183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</row>
    <row r="210" spans="1:58" s="144" customFormat="1" x14ac:dyDescent="0.25">
      <c r="A210" s="149"/>
      <c r="AM210" s="153"/>
      <c r="AN210" s="154"/>
      <c r="AO210" s="154"/>
      <c r="AP210" s="154"/>
      <c r="AQ210" s="181"/>
      <c r="AR210" s="183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</row>
    <row r="211" spans="1:58" s="144" customFormat="1" x14ac:dyDescent="0.25">
      <c r="A211" s="149"/>
      <c r="AM211" s="153"/>
      <c r="AN211" s="154"/>
      <c r="AO211" s="154"/>
      <c r="AP211" s="154"/>
      <c r="AQ211" s="181"/>
      <c r="AR211" s="183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</row>
    <row r="212" spans="1:58" s="144" customFormat="1" x14ac:dyDescent="0.25">
      <c r="A212" s="149"/>
      <c r="AM212" s="153"/>
      <c r="AN212" s="154"/>
      <c r="AO212" s="154"/>
      <c r="AP212" s="154"/>
      <c r="AQ212" s="181"/>
      <c r="AR212" s="183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</row>
    <row r="213" spans="1:58" s="144" customFormat="1" x14ac:dyDescent="0.25">
      <c r="A213" s="149"/>
      <c r="AM213" s="153"/>
      <c r="AN213" s="154"/>
      <c r="AO213" s="154"/>
      <c r="AP213" s="154"/>
      <c r="AQ213" s="181"/>
      <c r="AR213" s="183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</row>
    <row r="214" spans="1:58" s="144" customFormat="1" x14ac:dyDescent="0.25">
      <c r="A214" s="149"/>
      <c r="AM214" s="153"/>
      <c r="AN214" s="154"/>
      <c r="AO214" s="154"/>
      <c r="AP214" s="154"/>
      <c r="AQ214" s="181"/>
      <c r="AR214" s="183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</row>
    <row r="215" spans="1:58" s="144" customFormat="1" x14ac:dyDescent="0.25">
      <c r="A215" s="149"/>
      <c r="AM215" s="153"/>
      <c r="AN215" s="154"/>
      <c r="AO215" s="154"/>
      <c r="AP215" s="154"/>
      <c r="AQ215" s="181"/>
      <c r="AR215" s="183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</row>
    <row r="216" spans="1:58" s="144" customFormat="1" x14ac:dyDescent="0.25">
      <c r="A216" s="149"/>
      <c r="AM216" s="153"/>
      <c r="AN216" s="154"/>
      <c r="AO216" s="154"/>
      <c r="AP216" s="154"/>
      <c r="AQ216" s="181"/>
      <c r="AR216" s="183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</row>
    <row r="217" spans="1:58" s="144" customFormat="1" x14ac:dyDescent="0.25">
      <c r="A217" s="149"/>
      <c r="AM217" s="153"/>
      <c r="AN217" s="154"/>
      <c r="AO217" s="154"/>
      <c r="AP217" s="154"/>
      <c r="AQ217" s="181"/>
      <c r="AR217" s="183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</row>
    <row r="218" spans="1:58" s="144" customFormat="1" x14ac:dyDescent="0.25">
      <c r="A218" s="149"/>
      <c r="AM218" s="153"/>
      <c r="AN218" s="154"/>
      <c r="AO218" s="154"/>
      <c r="AP218" s="154"/>
      <c r="AQ218" s="181"/>
      <c r="AR218" s="183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</row>
    <row r="219" spans="1:58" s="144" customFormat="1" x14ac:dyDescent="0.25">
      <c r="A219" s="149"/>
      <c r="AM219" s="153"/>
      <c r="AN219" s="154"/>
      <c r="AO219" s="154"/>
      <c r="AP219" s="154"/>
      <c r="AQ219" s="181"/>
      <c r="AR219" s="183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</row>
    <row r="220" spans="1:58" s="144" customFormat="1" x14ac:dyDescent="0.25">
      <c r="A220" s="149"/>
      <c r="AM220" s="153"/>
      <c r="AN220" s="154"/>
      <c r="AO220" s="154"/>
      <c r="AP220" s="154"/>
      <c r="AQ220" s="181"/>
      <c r="AR220" s="183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</row>
    <row r="221" spans="1:58" s="144" customFormat="1" x14ac:dyDescent="0.25">
      <c r="A221" s="149"/>
      <c r="AM221" s="153"/>
      <c r="AN221" s="154"/>
      <c r="AO221" s="154"/>
      <c r="AP221" s="154"/>
      <c r="AQ221" s="181"/>
      <c r="AR221" s="183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</row>
    <row r="222" spans="1:58" s="144" customFormat="1" x14ac:dyDescent="0.25">
      <c r="A222" s="149"/>
      <c r="AM222" s="153"/>
      <c r="AN222" s="154"/>
      <c r="AO222" s="154"/>
      <c r="AP222" s="154"/>
      <c r="AQ222" s="181"/>
      <c r="AR222" s="183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</row>
    <row r="223" spans="1:58" s="144" customFormat="1" x14ac:dyDescent="0.25">
      <c r="A223" s="149"/>
      <c r="AM223" s="153"/>
      <c r="AN223" s="154"/>
      <c r="AO223" s="154"/>
      <c r="AP223" s="154"/>
      <c r="AQ223" s="181"/>
      <c r="AR223" s="183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</row>
    <row r="224" spans="1:58" s="144" customFormat="1" x14ac:dyDescent="0.25">
      <c r="A224" s="149"/>
      <c r="AM224" s="153"/>
      <c r="AN224" s="154"/>
      <c r="AO224" s="154"/>
      <c r="AP224" s="154"/>
      <c r="AQ224" s="181"/>
      <c r="AR224" s="183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</row>
    <row r="225" spans="1:58" s="144" customFormat="1" x14ac:dyDescent="0.25">
      <c r="A225" s="149"/>
      <c r="AM225" s="153"/>
      <c r="AN225" s="154"/>
      <c r="AO225" s="154"/>
      <c r="AP225" s="154"/>
      <c r="AQ225" s="181"/>
      <c r="AR225" s="183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</row>
    <row r="226" spans="1:58" s="144" customFormat="1" x14ac:dyDescent="0.25">
      <c r="A226" s="149"/>
      <c r="AM226" s="153"/>
      <c r="AN226" s="154"/>
      <c r="AO226" s="154"/>
      <c r="AP226" s="154"/>
      <c r="AQ226" s="181"/>
      <c r="AR226" s="183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</row>
    <row r="227" spans="1:58" s="144" customFormat="1" x14ac:dyDescent="0.25">
      <c r="A227" s="149"/>
      <c r="AM227" s="153"/>
      <c r="AN227" s="154"/>
      <c r="AO227" s="154"/>
      <c r="AP227" s="154"/>
      <c r="AQ227" s="181"/>
      <c r="AR227" s="183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</row>
    <row r="228" spans="1:58" s="144" customFormat="1" x14ac:dyDescent="0.25">
      <c r="A228" s="149"/>
      <c r="AM228" s="153"/>
      <c r="AN228" s="154"/>
      <c r="AO228" s="154"/>
      <c r="AP228" s="154"/>
      <c r="AQ228" s="181"/>
      <c r="AR228" s="183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</row>
    <row r="229" spans="1:58" s="144" customFormat="1" x14ac:dyDescent="0.25">
      <c r="A229" s="149"/>
      <c r="AM229" s="153"/>
      <c r="AN229" s="154"/>
      <c r="AO229" s="154"/>
      <c r="AP229" s="154"/>
      <c r="AQ229" s="181"/>
      <c r="AR229" s="183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</row>
    <row r="230" spans="1:58" s="144" customFormat="1" x14ac:dyDescent="0.25">
      <c r="A230" s="149"/>
      <c r="AM230" s="153"/>
      <c r="AN230" s="154"/>
      <c r="AO230" s="154"/>
      <c r="AP230" s="154"/>
      <c r="AQ230" s="181"/>
      <c r="AR230" s="183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</row>
    <row r="231" spans="1:58" s="144" customFormat="1" x14ac:dyDescent="0.25">
      <c r="A231" s="149"/>
      <c r="AM231" s="153"/>
      <c r="AN231" s="154"/>
      <c r="AO231" s="154"/>
      <c r="AP231" s="154"/>
      <c r="AQ231" s="181"/>
      <c r="AR231" s="183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</row>
    <row r="232" spans="1:58" s="144" customFormat="1" x14ac:dyDescent="0.25">
      <c r="A232" s="149"/>
      <c r="AM232" s="153"/>
      <c r="AN232" s="154"/>
      <c r="AO232" s="154"/>
      <c r="AP232" s="154"/>
      <c r="AQ232" s="181"/>
      <c r="AR232" s="183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</row>
    <row r="233" spans="1:58" s="144" customFormat="1" x14ac:dyDescent="0.25">
      <c r="A233" s="149"/>
      <c r="AM233" s="153"/>
      <c r="AN233" s="154"/>
      <c r="AO233" s="154"/>
      <c r="AP233" s="154"/>
      <c r="AQ233" s="181"/>
      <c r="AR233" s="183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</row>
    <row r="234" spans="1:58" s="144" customFormat="1" x14ac:dyDescent="0.25">
      <c r="A234" s="149"/>
      <c r="AM234" s="153"/>
      <c r="AN234" s="154"/>
      <c r="AO234" s="154"/>
      <c r="AP234" s="154"/>
      <c r="AQ234" s="181"/>
      <c r="AR234" s="183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</row>
    <row r="235" spans="1:58" s="144" customFormat="1" x14ac:dyDescent="0.25">
      <c r="A235" s="149"/>
      <c r="AM235" s="153"/>
      <c r="AN235" s="154"/>
      <c r="AO235" s="154"/>
      <c r="AP235" s="154"/>
      <c r="AQ235" s="181"/>
      <c r="AR235" s="183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</row>
    <row r="236" spans="1:58" s="144" customFormat="1" x14ac:dyDescent="0.25">
      <c r="A236" s="149"/>
      <c r="AM236" s="153"/>
      <c r="AN236" s="154"/>
      <c r="AO236" s="154"/>
      <c r="AP236" s="154"/>
      <c r="AQ236" s="181"/>
      <c r="AR236" s="183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</row>
    <row r="237" spans="1:58" s="144" customFormat="1" x14ac:dyDescent="0.25">
      <c r="A237" s="149"/>
      <c r="AM237" s="153"/>
      <c r="AN237" s="154"/>
      <c r="AO237" s="154"/>
      <c r="AP237" s="154"/>
      <c r="AQ237" s="181"/>
      <c r="AR237" s="183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</row>
    <row r="238" spans="1:58" s="144" customFormat="1" x14ac:dyDescent="0.25">
      <c r="A238" s="149"/>
      <c r="AM238" s="153"/>
      <c r="AN238" s="154"/>
      <c r="AO238" s="154"/>
      <c r="AP238" s="154"/>
      <c r="AQ238" s="181"/>
      <c r="AR238" s="183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</row>
    <row r="239" spans="1:58" s="144" customFormat="1" x14ac:dyDescent="0.25">
      <c r="A239" s="149"/>
      <c r="AM239" s="153"/>
      <c r="AN239" s="154"/>
      <c r="AO239" s="154"/>
      <c r="AP239" s="154"/>
      <c r="AQ239" s="181"/>
      <c r="AR239" s="183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</row>
    <row r="240" spans="1:58" s="144" customFormat="1" x14ac:dyDescent="0.25">
      <c r="A240" s="149"/>
      <c r="AM240" s="153"/>
      <c r="AN240" s="154"/>
      <c r="AO240" s="154"/>
      <c r="AP240" s="154"/>
      <c r="AQ240" s="181"/>
      <c r="AR240" s="183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</row>
    <row r="241" spans="1:58" s="144" customFormat="1" x14ac:dyDescent="0.25">
      <c r="A241" s="149"/>
      <c r="AM241" s="153"/>
      <c r="AN241" s="154"/>
      <c r="AO241" s="154"/>
      <c r="AP241" s="154"/>
      <c r="AQ241" s="181"/>
      <c r="AR241" s="183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</row>
    <row r="242" spans="1:58" s="144" customFormat="1" x14ac:dyDescent="0.25">
      <c r="A242" s="149"/>
      <c r="AM242" s="153"/>
      <c r="AN242" s="154"/>
      <c r="AO242" s="154"/>
      <c r="AP242" s="154"/>
      <c r="AQ242" s="181"/>
      <c r="AR242" s="183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</row>
    <row r="243" spans="1:58" s="144" customFormat="1" x14ac:dyDescent="0.25">
      <c r="A243" s="149"/>
      <c r="AM243" s="153"/>
      <c r="AN243" s="154"/>
      <c r="AO243" s="154"/>
      <c r="AP243" s="154"/>
      <c r="AQ243" s="181"/>
      <c r="AR243" s="183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</row>
    <row r="244" spans="1:58" s="144" customFormat="1" x14ac:dyDescent="0.25">
      <c r="A244" s="149"/>
      <c r="AM244" s="153"/>
      <c r="AN244" s="154"/>
      <c r="AO244" s="154"/>
      <c r="AP244" s="154"/>
      <c r="AQ244" s="181"/>
      <c r="AR244" s="183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</row>
    <row r="245" spans="1:58" s="144" customFormat="1" x14ac:dyDescent="0.25">
      <c r="A245" s="149"/>
      <c r="AM245" s="153"/>
      <c r="AN245" s="154"/>
      <c r="AO245" s="154"/>
      <c r="AP245" s="154"/>
      <c r="AQ245" s="181"/>
      <c r="AR245" s="183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</row>
    <row r="246" spans="1:58" s="144" customFormat="1" x14ac:dyDescent="0.25">
      <c r="A246" s="149"/>
      <c r="AM246" s="153"/>
      <c r="AN246" s="154"/>
      <c r="AO246" s="154"/>
      <c r="AP246" s="154"/>
      <c r="AQ246" s="181"/>
      <c r="AR246" s="183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</row>
    <row r="247" spans="1:58" s="144" customFormat="1" x14ac:dyDescent="0.25">
      <c r="A247" s="149"/>
      <c r="AM247" s="153"/>
      <c r="AN247" s="154"/>
      <c r="AO247" s="154"/>
      <c r="AP247" s="154"/>
      <c r="AQ247" s="181"/>
      <c r="AR247" s="183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</row>
    <row r="248" spans="1:58" s="144" customFormat="1" x14ac:dyDescent="0.25">
      <c r="A248" s="149"/>
      <c r="AM248" s="153"/>
      <c r="AN248" s="154"/>
      <c r="AO248" s="154"/>
      <c r="AP248" s="154"/>
      <c r="AQ248" s="181"/>
      <c r="AR248" s="183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</row>
    <row r="249" spans="1:58" s="144" customFormat="1" x14ac:dyDescent="0.25">
      <c r="A249" s="149"/>
      <c r="AM249" s="153"/>
      <c r="AN249" s="154"/>
      <c r="AO249" s="154"/>
      <c r="AP249" s="154"/>
      <c r="AQ249" s="181"/>
      <c r="AR249" s="183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</row>
    <row r="250" spans="1:58" s="144" customFormat="1" x14ac:dyDescent="0.25">
      <c r="A250" s="149"/>
      <c r="AM250" s="153"/>
      <c r="AN250" s="154"/>
      <c r="AO250" s="154"/>
      <c r="AP250" s="154"/>
      <c r="AQ250" s="181"/>
      <c r="AR250" s="183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</row>
    <row r="251" spans="1:58" s="144" customFormat="1" x14ac:dyDescent="0.25">
      <c r="A251" s="149"/>
      <c r="AM251" s="153"/>
      <c r="AN251" s="154"/>
      <c r="AO251" s="154"/>
      <c r="AP251" s="154"/>
      <c r="AQ251" s="181"/>
      <c r="AR251" s="183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</row>
    <row r="252" spans="1:58" s="144" customFormat="1" x14ac:dyDescent="0.25">
      <c r="A252" s="149"/>
      <c r="AM252" s="153"/>
      <c r="AN252" s="154"/>
      <c r="AO252" s="154"/>
      <c r="AP252" s="154"/>
      <c r="AQ252" s="181"/>
      <c r="AR252" s="183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</row>
    <row r="253" spans="1:58" s="144" customFormat="1" x14ac:dyDescent="0.25">
      <c r="A253" s="149"/>
      <c r="AM253" s="153"/>
      <c r="AN253" s="154"/>
      <c r="AO253" s="154"/>
      <c r="AP253" s="154"/>
      <c r="AQ253" s="181"/>
      <c r="AR253" s="183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</row>
    <row r="254" spans="1:58" s="144" customFormat="1" x14ac:dyDescent="0.25">
      <c r="A254" s="149"/>
      <c r="AM254" s="153"/>
      <c r="AN254" s="154"/>
      <c r="AO254" s="154"/>
      <c r="AP254" s="154"/>
      <c r="AQ254" s="181"/>
      <c r="AR254" s="183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</row>
    <row r="255" spans="1:58" s="144" customFormat="1" x14ac:dyDescent="0.25">
      <c r="A255" s="149"/>
      <c r="AM255" s="153"/>
      <c r="AN255" s="154"/>
      <c r="AO255" s="154"/>
      <c r="AP255" s="154"/>
      <c r="AQ255" s="181"/>
      <c r="AR255" s="183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</row>
    <row r="256" spans="1:58" s="144" customFormat="1" x14ac:dyDescent="0.25">
      <c r="A256" s="149"/>
      <c r="AM256" s="153"/>
      <c r="AN256" s="154"/>
      <c r="AO256" s="154"/>
      <c r="AP256" s="154"/>
      <c r="AQ256" s="181"/>
      <c r="AR256" s="183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</row>
    <row r="257" spans="1:58" s="144" customFormat="1" x14ac:dyDescent="0.25">
      <c r="A257" s="149"/>
      <c r="AM257" s="153"/>
      <c r="AN257" s="154"/>
      <c r="AO257" s="154"/>
      <c r="AP257" s="154"/>
      <c r="AQ257" s="181"/>
      <c r="AR257" s="183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</row>
    <row r="258" spans="1:58" s="144" customFormat="1" x14ac:dyDescent="0.25">
      <c r="A258" s="149"/>
      <c r="AM258" s="153"/>
      <c r="AN258" s="154"/>
      <c r="AO258" s="154"/>
      <c r="AP258" s="154"/>
      <c r="AQ258" s="181"/>
      <c r="AR258" s="183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</row>
    <row r="259" spans="1:58" s="144" customFormat="1" x14ac:dyDescent="0.25">
      <c r="A259" s="149"/>
      <c r="AM259" s="153"/>
      <c r="AN259" s="154"/>
      <c r="AO259" s="154"/>
      <c r="AP259" s="154"/>
      <c r="AQ259" s="181"/>
      <c r="AR259" s="183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</row>
    <row r="260" spans="1:58" s="144" customFormat="1" x14ac:dyDescent="0.25">
      <c r="A260" s="149"/>
      <c r="AM260" s="153"/>
      <c r="AN260" s="154"/>
      <c r="AO260" s="154"/>
      <c r="AP260" s="154"/>
      <c r="AQ260" s="181"/>
      <c r="AR260" s="183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</row>
    <row r="261" spans="1:58" s="144" customFormat="1" x14ac:dyDescent="0.25">
      <c r="A261" s="149"/>
      <c r="AM261" s="153"/>
      <c r="AN261" s="154"/>
      <c r="AO261" s="154"/>
      <c r="AP261" s="154"/>
      <c r="AQ261" s="181"/>
      <c r="AR261" s="183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</row>
    <row r="262" spans="1:58" s="144" customFormat="1" x14ac:dyDescent="0.25">
      <c r="A262" s="149"/>
      <c r="AM262" s="153"/>
      <c r="AN262" s="154"/>
      <c r="AO262" s="154"/>
      <c r="AP262" s="154"/>
      <c r="AQ262" s="181"/>
      <c r="AR262" s="183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</row>
    <row r="263" spans="1:58" s="144" customFormat="1" x14ac:dyDescent="0.25">
      <c r="A263" s="149"/>
      <c r="AM263" s="153"/>
      <c r="AN263" s="154"/>
      <c r="AO263" s="154"/>
      <c r="AP263" s="154"/>
      <c r="AQ263" s="181"/>
      <c r="AR263" s="183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</row>
    <row r="264" spans="1:58" s="144" customFormat="1" x14ac:dyDescent="0.25">
      <c r="A264" s="149"/>
      <c r="AM264" s="153"/>
      <c r="AN264" s="154"/>
      <c r="AO264" s="154"/>
      <c r="AP264" s="154"/>
      <c r="AQ264" s="181"/>
      <c r="AR264" s="183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</row>
    <row r="265" spans="1:58" s="144" customFormat="1" x14ac:dyDescent="0.25">
      <c r="A265" s="149"/>
      <c r="AM265" s="153"/>
      <c r="AN265" s="154"/>
      <c r="AO265" s="154"/>
      <c r="AP265" s="154"/>
      <c r="AQ265" s="181"/>
      <c r="AR265" s="183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</row>
    <row r="266" spans="1:58" s="144" customFormat="1" x14ac:dyDescent="0.25">
      <c r="A266" s="149"/>
      <c r="AM266" s="153"/>
      <c r="AN266" s="154"/>
      <c r="AO266" s="154"/>
      <c r="AP266" s="154"/>
      <c r="AQ266" s="183"/>
      <c r="AR266" s="183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</row>
    <row r="267" spans="1:58" s="144" customFormat="1" x14ac:dyDescent="0.25">
      <c r="A267" s="149"/>
      <c r="AM267" s="153"/>
      <c r="AN267" s="154"/>
      <c r="AO267" s="154"/>
      <c r="AP267" s="154"/>
      <c r="AQ267" s="183"/>
      <c r="AR267" s="183"/>
      <c r="AS267" s="154"/>
      <c r="AT267" s="154"/>
      <c r="AU267" s="154"/>
      <c r="AV267" s="154"/>
      <c r="AW267" s="154"/>
      <c r="AX267" s="154"/>
      <c r="AY267" s="154"/>
      <c r="AZ267" s="154"/>
      <c r="BA267" s="154"/>
      <c r="BB267" s="154"/>
      <c r="BC267" s="154"/>
      <c r="BD267" s="154"/>
      <c r="BE267" s="154"/>
      <c r="BF267" s="154"/>
    </row>
    <row r="268" spans="1:58" s="144" customFormat="1" x14ac:dyDescent="0.25">
      <c r="A268" s="149"/>
      <c r="AM268" s="153"/>
      <c r="AN268" s="154"/>
      <c r="AO268" s="154"/>
      <c r="AP268" s="154"/>
      <c r="AQ268" s="183"/>
      <c r="AR268" s="183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</row>
    <row r="269" spans="1:58" s="144" customFormat="1" x14ac:dyDescent="0.25">
      <c r="A269" s="149"/>
      <c r="AM269" s="153"/>
      <c r="AN269" s="154"/>
      <c r="AO269" s="154"/>
      <c r="AP269" s="154"/>
      <c r="AQ269" s="183"/>
      <c r="AR269" s="183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</row>
    <row r="270" spans="1:58" s="144" customFormat="1" x14ac:dyDescent="0.25">
      <c r="A270" s="149"/>
      <c r="AM270" s="153"/>
      <c r="AN270" s="154"/>
      <c r="AO270" s="154"/>
      <c r="AP270" s="154"/>
      <c r="AQ270" s="183"/>
      <c r="AR270" s="183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</row>
    <row r="271" spans="1:58" s="144" customFormat="1" x14ac:dyDescent="0.25">
      <c r="A271" s="149"/>
      <c r="AM271" s="153"/>
      <c r="AN271" s="154"/>
      <c r="AO271" s="154"/>
      <c r="AP271" s="154"/>
      <c r="AQ271" s="183"/>
      <c r="AR271" s="183"/>
      <c r="AS271" s="154"/>
      <c r="AT271" s="154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</row>
    <row r="272" spans="1:58" s="144" customFormat="1" x14ac:dyDescent="0.25">
      <c r="A272" s="149"/>
      <c r="AM272" s="153"/>
      <c r="AN272" s="154"/>
      <c r="AO272" s="154"/>
      <c r="AP272" s="154"/>
      <c r="AQ272" s="183"/>
      <c r="AR272" s="183"/>
      <c r="AS272" s="154"/>
      <c r="AT272" s="154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</row>
    <row r="273" spans="1:58" s="144" customFormat="1" x14ac:dyDescent="0.25">
      <c r="A273" s="149"/>
      <c r="AM273" s="153"/>
      <c r="AN273" s="154"/>
      <c r="AO273" s="154"/>
      <c r="AP273" s="154"/>
      <c r="AQ273" s="183"/>
      <c r="AR273" s="183"/>
      <c r="AS273" s="154"/>
      <c r="AT273" s="154"/>
      <c r="AU273" s="154"/>
      <c r="AV273" s="154"/>
      <c r="AW273" s="154"/>
      <c r="AX273" s="154"/>
      <c r="AY273" s="154"/>
      <c r="AZ273" s="154"/>
      <c r="BA273" s="154"/>
      <c r="BB273" s="154"/>
      <c r="BC273" s="154"/>
      <c r="BD273" s="154"/>
      <c r="BE273" s="154"/>
      <c r="BF273" s="154"/>
    </row>
    <row r="274" spans="1:58" s="144" customFormat="1" x14ac:dyDescent="0.25">
      <c r="A274" s="149"/>
      <c r="AM274" s="153"/>
      <c r="AN274" s="154"/>
      <c r="AO274" s="154"/>
      <c r="AP274" s="154"/>
      <c r="AQ274" s="183"/>
      <c r="AR274" s="183"/>
      <c r="AS274" s="154"/>
      <c r="AT274" s="154"/>
      <c r="AU274" s="154"/>
      <c r="AV274" s="154"/>
      <c r="AW274" s="154"/>
      <c r="AX274" s="154"/>
      <c r="AY274" s="154"/>
      <c r="AZ274" s="154"/>
      <c r="BA274" s="154"/>
      <c r="BB274" s="154"/>
      <c r="BC274" s="154"/>
      <c r="BD274" s="154"/>
      <c r="BE274" s="154"/>
      <c r="BF274" s="154"/>
    </row>
  </sheetData>
  <sheetProtection algorithmName="SHA-512" hashValue="PyVI5AoORs29sKjUFBs+0oc1lc4YMf4/9GwmXN7a9S1KqJhuY7ysbIVE8XGddOuONOVtkSQjvIO42TzznSkolw==" saltValue="wKUYJYBynexC6IQLEnXvKw==" spinCount="100000" sheet="1" objects="1" scenarios="1" selectLockedCells="1"/>
  <dataConsolidate link="1"/>
  <mergeCells count="102">
    <mergeCell ref="Q66:AJ66"/>
    <mergeCell ref="Q70:AJ70"/>
    <mergeCell ref="Q43:AJ43"/>
    <mergeCell ref="Q71:AJ71"/>
    <mergeCell ref="Q48:AJ48"/>
    <mergeCell ref="Q67:AJ67"/>
    <mergeCell ref="Q68:AJ68"/>
    <mergeCell ref="Q69:AJ69"/>
    <mergeCell ref="Q64:AJ64"/>
    <mergeCell ref="Q65:AJ65"/>
    <mergeCell ref="Q62:AJ62"/>
    <mergeCell ref="Q63:AJ63"/>
    <mergeCell ref="Q47:AJ47"/>
    <mergeCell ref="AB55:AC55"/>
    <mergeCell ref="Q46:AJ46"/>
    <mergeCell ref="Q57:AJ57"/>
    <mergeCell ref="Q56:AJ56"/>
    <mergeCell ref="Q61:AJ61"/>
    <mergeCell ref="L89:M89"/>
    <mergeCell ref="B82:AJ87"/>
    <mergeCell ref="N89:P89"/>
    <mergeCell ref="H89:K89"/>
    <mergeCell ref="Q74:Z74"/>
    <mergeCell ref="AF74:AH74"/>
    <mergeCell ref="AI74:AJ74"/>
    <mergeCell ref="AA74:AE74"/>
    <mergeCell ref="Q76:X76"/>
    <mergeCell ref="Y76:Z76"/>
    <mergeCell ref="AB76:AE76"/>
    <mergeCell ref="AF76:AH76"/>
    <mergeCell ref="AI76:AJ76"/>
    <mergeCell ref="Z89:AJ89"/>
    <mergeCell ref="AN36:AQ36"/>
    <mergeCell ref="Q51:AJ51"/>
    <mergeCell ref="Q55:AA55"/>
    <mergeCell ref="Q60:AJ60"/>
    <mergeCell ref="Q42:AJ42"/>
    <mergeCell ref="Q44:AJ44"/>
    <mergeCell ref="Q41:AJ41"/>
    <mergeCell ref="Q45:AJ45"/>
    <mergeCell ref="Q40:AJ40"/>
    <mergeCell ref="Q39:AJ39"/>
    <mergeCell ref="Q37:AJ37"/>
    <mergeCell ref="Q38:AJ38"/>
    <mergeCell ref="Q27:AJ27"/>
    <mergeCell ref="AB25:AJ25"/>
    <mergeCell ref="AB26:AJ26"/>
    <mergeCell ref="Q22:AJ22"/>
    <mergeCell ref="Q23:AJ23"/>
    <mergeCell ref="Q24:AJ24"/>
    <mergeCell ref="AE3:AJ3"/>
    <mergeCell ref="M3:AB3"/>
    <mergeCell ref="G2:L2"/>
    <mergeCell ref="AE2:AJ2"/>
    <mergeCell ref="F6:N6"/>
    <mergeCell ref="S6:Z6"/>
    <mergeCell ref="AC6:AJ6"/>
    <mergeCell ref="F7:N7"/>
    <mergeCell ref="S7:Z7"/>
    <mergeCell ref="AC7:AJ7"/>
    <mergeCell ref="F8:N8"/>
    <mergeCell ref="F9:N9"/>
    <mergeCell ref="F10:N10"/>
    <mergeCell ref="F11:N11"/>
    <mergeCell ref="AC8:AJ8"/>
    <mergeCell ref="AC9:AJ9"/>
    <mergeCell ref="AC10:AJ10"/>
    <mergeCell ref="AC11:AJ11"/>
    <mergeCell ref="S9:Z9"/>
    <mergeCell ref="S10:Z10"/>
    <mergeCell ref="S11:Z11"/>
    <mergeCell ref="F14:N14"/>
    <mergeCell ref="S13:Z13"/>
    <mergeCell ref="S14:Z14"/>
    <mergeCell ref="AC14:AJ14"/>
    <mergeCell ref="F13:N13"/>
    <mergeCell ref="M2:AB2"/>
    <mergeCell ref="S8:Z8"/>
    <mergeCell ref="F15:N15"/>
    <mergeCell ref="AC15:AJ15"/>
    <mergeCell ref="S15:Z15"/>
    <mergeCell ref="B16:AJ16"/>
    <mergeCell ref="B18:G18"/>
    <mergeCell ref="F12:N12"/>
    <mergeCell ref="AC12:AJ12"/>
    <mergeCell ref="S12:Z12"/>
    <mergeCell ref="AE36:AJ36"/>
    <mergeCell ref="AB36:AD36"/>
    <mergeCell ref="Q36:AA36"/>
    <mergeCell ref="Q34:AJ34"/>
    <mergeCell ref="AE33:AJ33"/>
    <mergeCell ref="H18:AI18"/>
    <mergeCell ref="B19:G19"/>
    <mergeCell ref="Q31:AJ31"/>
    <mergeCell ref="Q33:Z33"/>
    <mergeCell ref="Q26:Z26"/>
    <mergeCell ref="Q25:Z25"/>
    <mergeCell ref="Q28:AJ28"/>
    <mergeCell ref="Q30:AJ30"/>
    <mergeCell ref="Q29:AJ29"/>
    <mergeCell ref="H19:AJ19"/>
    <mergeCell ref="Q32:AJ32"/>
  </mergeCells>
  <conditionalFormatting sqref="AA90:AB90 AA88:AB88">
    <cfRule type="expression" dxfId="19" priority="56">
      <formula>$Q$50&lt;&gt;"special RAL"</formula>
    </cfRule>
  </conditionalFormatting>
  <conditionalFormatting sqref="AA80:AB81">
    <cfRule type="expression" dxfId="18" priority="55">
      <formula>$Q$50&lt;&gt;"special RAL"</formula>
    </cfRule>
  </conditionalFormatting>
  <conditionalFormatting sqref="AD55">
    <cfRule type="expression" dxfId="17" priority="52">
      <formula>$Q$55&lt;&gt;"other"</formula>
    </cfRule>
  </conditionalFormatting>
  <conditionalFormatting sqref="AM187:AM1048576">
    <cfRule type="expression" dxfId="16" priority="20">
      <formula>$AM$19:$AM$90=0</formula>
    </cfRule>
  </conditionalFormatting>
  <conditionalFormatting sqref="S6:Z6">
    <cfRule type="expression" dxfId="15" priority="19">
      <formula>ISBLANK(S6)</formula>
    </cfRule>
  </conditionalFormatting>
  <conditionalFormatting sqref="S8:Z13">
    <cfRule type="expression" dxfId="14" priority="18">
      <formula>ISBLANK(S8)</formula>
    </cfRule>
  </conditionalFormatting>
  <conditionalFormatting sqref="AC6:AJ12">
    <cfRule type="expression" dxfId="13" priority="17">
      <formula>ISBLANK(AC6)</formula>
    </cfRule>
  </conditionalFormatting>
  <conditionalFormatting sqref="H19">
    <cfRule type="expression" dxfId="12" priority="16">
      <formula>ISBLANK(H19)</formula>
    </cfRule>
  </conditionalFormatting>
  <conditionalFormatting sqref="L89:M89">
    <cfRule type="expression" dxfId="11" priority="14">
      <formula>L89="-"</formula>
    </cfRule>
  </conditionalFormatting>
  <conditionalFormatting sqref="Z89">
    <cfRule type="expression" dxfId="10" priority="13">
      <formula>ISBLANK(Z89)</formula>
    </cfRule>
  </conditionalFormatting>
  <conditionalFormatting sqref="Q24">
    <cfRule type="expression" dxfId="9" priority="12">
      <formula>ISBLANK(Q24)</formula>
    </cfRule>
  </conditionalFormatting>
  <conditionalFormatting sqref="AE33:AJ33">
    <cfRule type="expression" dxfId="8" priority="9">
      <formula>AD33="RAL:"</formula>
    </cfRule>
    <cfRule type="expression" dxfId="7" priority="11">
      <formula>AD33="RAL:"</formula>
    </cfRule>
  </conditionalFormatting>
  <conditionalFormatting sqref="AE2:AJ2">
    <cfRule type="expression" dxfId="6" priority="10">
      <formula>ISBLANK(AE2)</formula>
    </cfRule>
  </conditionalFormatting>
  <conditionalFormatting sqref="AA25">
    <cfRule type="expression" dxfId="5" priority="8">
      <formula>ISBLANK(AA25)</formula>
    </cfRule>
  </conditionalFormatting>
  <conditionalFormatting sqref="AA26">
    <cfRule type="expression" dxfId="4" priority="7">
      <formula>ISBLANK(AA26)</formula>
    </cfRule>
  </conditionalFormatting>
  <conditionalFormatting sqref="AF74">
    <cfRule type="expression" dxfId="3" priority="4">
      <formula>ISBLANK(AF74)</formula>
    </cfRule>
  </conditionalFormatting>
  <conditionalFormatting sqref="Y76:Y78">
    <cfRule type="expression" dxfId="2" priority="3">
      <formula>ISBLANK(Y76)</formula>
    </cfRule>
  </conditionalFormatting>
  <conditionalFormatting sqref="AF76:AF78">
    <cfRule type="expression" dxfId="1" priority="2">
      <formula>ISBLANK(AF76)</formula>
    </cfRule>
  </conditionalFormatting>
  <conditionalFormatting sqref="AE36">
    <cfRule type="expression" dxfId="0" priority="1">
      <formula>ISBLANK(AE36)</formula>
    </cfRule>
  </conditionalFormatting>
  <dataValidations xWindow="550" yWindow="724" count="51">
    <dataValidation type="list" allowBlank="1" showInputMessage="1" showErrorMessage="1" promptTitle="Choose the pillar base" prompt="Select 1 option" sqref="AF75:AJ75 Y75:AA75 Q77:X78 Q75:X75 AB75:AE75 AB77:AE78" xr:uid="{00000000-0002-0000-0000-000000000000}">
      <formula1>"not specified,triangle,diamond,long diamond"</formula1>
    </dataValidation>
    <dataValidation type="list" allowBlank="1" showErrorMessage="1" prompt="Select 1 option" sqref="Q60:AJ60" xr:uid="{00000000-0002-0000-0000-000001000000}">
      <formula1>"not specified,3,4,5,6,7,8,9,10,11,12"</formula1>
    </dataValidation>
    <dataValidation allowBlank="1" showErrorMessage="1" promptTitle="Choose the type of box" prompt="Select 1 option" sqref="Q58:AJ59" xr:uid="{00000000-0002-0000-0000-000002000000}"/>
    <dataValidation type="list" allowBlank="1" showErrorMessage="1" promptTitle="Choose number of months" prompt="Select 1 option" sqref="Q55:AA55" xr:uid="{00000000-0002-0000-0000-000003000000}">
      <formula1>"12,24,36,48,60,other"</formula1>
    </dataValidation>
    <dataValidation type="list" allowBlank="1" showErrorMessage="1" promptTitle="Choose type of label" prompt="Select 1 option" sqref="Q56:AJ56" xr:uid="{00000000-0002-0000-0000-000004000000}">
      <formula1>"none,ALTECH, Ares, Lehner, Weigl"</formula1>
    </dataValidation>
    <dataValidation type="list" allowBlank="1" showInputMessage="1" showErrorMessage="1" prompt="Select 1 option_x000a__x000a_Recommended for outdoor installations with automatic folding" sqref="Q52:AJ54" xr:uid="{00000000-0002-0000-0000-000005000000}">
      <formula1>"yes,no"</formula1>
    </dataValidation>
    <dataValidation type="list" allowBlank="1" showErrorMessage="1" promptTitle="Choose number of curves" prompt="Select 1 option" sqref="Q32:AJ32 Q27:AJ30 Q46:AJ46" xr:uid="{00000000-0002-0000-0000-000006000000}">
      <formula1>"0,1,2,3,4,5,6,7,8,9,10,11,12,13,14,15,16"</formula1>
    </dataValidation>
    <dataValidation allowBlank="1" showErrorMessage="1" promptTitle="Choose number of vertical bends" prompt="Including steep start" sqref="Q31" xr:uid="{00000000-0002-0000-0000-000007000000}"/>
    <dataValidation type="list" allowBlank="1" showErrorMessage="1" promptTitle="Choose the type of box" prompt="Select 1 option" sqref="Q57:AJ57" xr:uid="{00000000-0002-0000-0000-000008000000}">
      <formula1>"none,Q1 (standard),Q2,Q3 air cargo,Q3 non-air cargo"</formula1>
    </dataValidation>
    <dataValidation type="list" allowBlank="1" showInputMessage="1" showErrorMessage="1" sqref="Q38:AJ38" xr:uid="{00000000-0002-0000-0000-000009000000}">
      <formula1>INDIRECT($Q$37)</formula1>
    </dataValidation>
    <dataValidation type="list" allowBlank="1" showInputMessage="1" showErrorMessage="1" sqref="R37:AJ37" xr:uid="{00000000-0002-0000-0000-00000A000000}">
      <formula1>Seattype</formula1>
    </dataValidation>
    <dataValidation allowBlank="1" showErrorMessage="1" promptTitle="Fill out the length (max 35 m)" prompt="According to standard calculation:_x000a_start = 1,2 m_x000a_+ each curve 90° = 0,5 m_x000a_+ each curve 180° = 1,0 m_x000a_+ lengths of straight sections measured from the edge of bottom step up to the edge of upper step_x000a_+ lengths of horizontal sections" sqref="Q24:AJ24" xr:uid="{00000000-0002-0000-0000-00000B000000}"/>
    <dataValidation type="list" allowBlank="1" showErrorMessage="1" prompt="Select 1 option" sqref="Q64:AJ64" xr:uid="{00000000-0002-0000-0000-00000C000000}">
      <formula1>"Yes, No"</formula1>
    </dataValidation>
    <dataValidation type="list" allowBlank="1" showErrorMessage="1" promptTitle="Choose side" prompt="Select 1 option" sqref="Q23" xr:uid="{00000000-0002-0000-0000-00000D000000}">
      <formula1>"À gauche,À droite"</formula1>
    </dataValidation>
    <dataValidation type="list" allowBlank="1" showErrorMessage="1" promptTitle="Choose lower stop" prompt="straight = standard_x000a_special curve = another type than 90 or 180 degrees _x000a__x000a_" sqref="Q25" xr:uid="{00000000-0002-0000-0000-00000E000000}">
      <formula1>"Tout droit,Droit avec début raide,Départ droit avec dépassement du bas,90°,180°,Courbe spéciale"</formula1>
    </dataValidation>
    <dataValidation type="list" allowBlank="1" showErrorMessage="1" promptTitle="Choose upper stop" prompt="Straight at last step = standard.Otherwise extra costs will apply for enlarging the rail length and adding curves and bend (add curves and bends to cells to following cells)._x000a_Calculate the lenght of the overrun and curves into the cell Q24._x000a_" sqref="Q26" xr:uid="{00000000-0002-0000-0000-00000F000000}">
      <formula1>"Droit à la dernière étape,Débordement droit,Arrêt supérieur à 90°,Arrêt supérieur à 180°,Courbe spéciale sur le palier supérieur"</formula1>
    </dataValidation>
    <dataValidation type="list" allowBlank="1" showErrorMessage="1" promptTitle="Choose location" prompt="Select 1 option" sqref="Q22" xr:uid="{00000000-0002-0000-0000-000010000000}">
      <formula1>"Intérieur,Extérieur"</formula1>
    </dataValidation>
    <dataValidation type="list" allowBlank="1" showErrorMessage="1" promptTitle="Choose the surface treatment" prompt="Select 1 option" sqref="Q33" xr:uid="{00000000-0002-0000-0000-000011000000}">
      <formula1>"RAL 7035,RAL 9007,Special RAL,Zinc + RAL 9007 (standard extérieur),Zinc + Special RAL"</formula1>
    </dataValidation>
    <dataValidation type="list" allowBlank="1" showErrorMessage="1" promptTitle="Choose the execution" prompt="Choose if you want complete lift (chairlift with rails), only chairlift or only rails." sqref="Q36" xr:uid="{00000000-0002-0000-0000-000012000000}">
      <formula1>"Monte-escalier + rail (standard),Rail seulement"</formula1>
    </dataValidation>
    <dataValidation type="list" allowBlank="1" showInputMessage="1" showErrorMessage="1" sqref="Q41" xr:uid="{00000000-0002-0000-0000-000013000000}">
      <formula1>"Oui,Non"</formula1>
    </dataValidation>
    <dataValidation type="list" allowBlank="1" showInputMessage="1" showErrorMessage="1" sqref="Q43" xr:uid="{00000000-0002-0000-0000-000014000000}">
      <formula1>"Joystick (standard),Ergo-Joystick (special)"</formula1>
    </dataValidation>
    <dataValidation type="list" allowBlank="1" showErrorMessage="1" promptTitle="Choose the external controls" prompt="Select 1 option" sqref="Q44" xr:uid="{00000000-0002-0000-0000-000015000000}">
      <formula1>"Clavier à membrane (standard),Gros boutons poussoirs"</formula1>
    </dataValidation>
    <dataValidation type="list" allowBlank="1" showErrorMessage="1" prompt="Select 1 option" sqref="Q71" xr:uid="{00000000-0002-0000-0000-000016000000}">
      <formula1>"Non,Oui (avec supplément)"</formula1>
    </dataValidation>
    <dataValidation type="list" allowBlank="1" showErrorMessage="1" promptTitle="Choose fixing" prompt="Select 1 option" sqref="Q74" xr:uid="{00000000-0002-0000-0000-000017000000}">
      <formula1>"Dans les marches (standard),Pince de fixation sur les marches,Sur le mur avec poteaux supportés"</formula1>
    </dataValidation>
    <dataValidation type="list" allowBlank="1" showErrorMessage="1" promptTitle="Choose location" prompt="Select 1 option" sqref="R22:AJ22" xr:uid="{00000000-0002-0000-0000-000018000000}">
      <formula1>#REF!</formula1>
    </dataValidation>
    <dataValidation type="list" allowBlank="1" showErrorMessage="1" promptTitle="Choose side" prompt="Select 1 option" sqref="R23:AJ23" xr:uid="{00000000-0002-0000-0000-000019000000}">
      <formula1>#REF!</formula1>
    </dataValidation>
    <dataValidation allowBlank="1" showErrorMessage="1" promptTitle="Choose the execution" prompt="Choose if you want complete lift (chairlift with rails), only chairlift or only rails." sqref="AE36" xr:uid="{00000000-0002-0000-0000-00001A000000}"/>
    <dataValidation type="list" allowBlank="1" showErrorMessage="1" promptTitle="Choose the external controls" prompt="Select 1 option" sqref="R44:AJ44" xr:uid="{00000000-0002-0000-0000-00001B000000}">
      <formula1>#REF!</formula1>
    </dataValidation>
    <dataValidation type="list" allowBlank="1" showErrorMessage="1" promptTitle="Choose position of the controls" prompt="Select 1 option" sqref="R47:AJ48" xr:uid="{00000000-0002-0000-0000-00001C000000}">
      <formula1>#REF!</formula1>
    </dataValidation>
    <dataValidation type="list" allowBlank="1" showInputMessage="1" showErrorMessage="1" sqref="R39:AJ43" xr:uid="{00000000-0002-0000-0000-00001D000000}">
      <formula1>#REF!</formula1>
    </dataValidation>
    <dataValidation type="list" allowBlank="1" showErrorMessage="1" promptTitle="Choose the surface treatment" prompt="Select 1 option" sqref="R33:Z33" xr:uid="{00000000-0002-0000-0000-00001E000000}">
      <formula1>#REF!</formula1>
    </dataValidation>
    <dataValidation type="list" allowBlank="1" showErrorMessage="1" promptTitle="Choose fixing" prompt="Select 1 option" sqref="AI74 AA74" xr:uid="{00000000-0002-0000-0000-00001F000000}">
      <formula1>#REF!</formula1>
    </dataValidation>
    <dataValidation type="list" allowBlank="1" showErrorMessage="1" prompt="Select 1 option" sqref="R61:AJ63 R65:AJ65" xr:uid="{00000000-0002-0000-0000-000020000000}">
      <formula1>#REF!</formula1>
    </dataValidation>
    <dataValidation type="list" allowBlank="1" showErrorMessage="1" promptTitle="Choose lower stop" prompt="straight = standard_x000a_special curve = another type than 90 or 180 degrees _x000a__x000a_" sqref="R25:Z25" xr:uid="{00000000-0002-0000-0000-000021000000}">
      <formula1>#REF!</formula1>
    </dataValidation>
    <dataValidation type="list" allowBlank="1" showErrorMessage="1" promptTitle="Choose upper stop" prompt="Straight at last step = standard.Otherwise extra costs will apply for enlarging the rail length and adding curves and bend (add curves and bends to cells to following cells)._x000a_Calculate the lenght of the overrun and curves into the cell Q24._x000a_" sqref="R26:Z26" xr:uid="{00000000-0002-0000-0000-000022000000}">
      <formula1>#REF!</formula1>
    </dataValidation>
    <dataValidation type="list" allowBlank="1" showErrorMessage="1" sqref="Q45" xr:uid="{00000000-0002-0000-0000-000023000000}">
      <formula1>"Sans clé,Mini clé"</formula1>
    </dataValidation>
    <dataValidation allowBlank="1" showErrorMessage="1" prompt="Select requested delivery week" sqref="L89:M89" xr:uid="{00000000-0002-0000-0000-000024000000}"/>
    <dataValidation allowBlank="1" showErrorMessage="1" prompt="Your name and surname" sqref="Z89:AJ89" xr:uid="{00000000-0002-0000-0000-000025000000}"/>
    <dataValidation type="list" allowBlank="1" showInputMessage="1" showErrorMessage="1" sqref="Q37" xr:uid="{00000000-0002-0000-0000-000026000000}">
      <formula1>"Classic_Line,Premium_bois_brun_clair,Premium_bois_brun_fonce,Exklusive_Linie"</formula1>
    </dataValidation>
    <dataValidation allowBlank="1" showInputMessage="1" showErrorMessage="1" prompt="dd.mm.yyyy" sqref="AE2:AJ2" xr:uid="{00000000-0002-0000-0000-000027000000}"/>
    <dataValidation type="list" allowBlank="1" showInputMessage="1" showErrorMessage="1" sqref="Q42" xr:uid="{00000000-0002-0000-0000-000028000000}">
      <formula1>"Côté bas (standard),Du côté de l'étage (facultatif)"</formula1>
    </dataValidation>
    <dataValidation type="list" allowBlank="1" showInputMessage="1" showErrorMessage="1" sqref="Q39" xr:uid="{00000000-0002-0000-0000-000029000000}">
      <formula1>"Non,Oui - activé par interrupteur dans le siège,Oui - activé par interrupteur dans l'accoudoir"</formula1>
    </dataValidation>
    <dataValidation type="list" allowBlank="1" showErrorMessage="1" prompt="Select 1 option" sqref="Q70" xr:uid="{00000000-0002-0000-0000-00002A000000}">
      <formula1>"Oui,Non"</formula1>
    </dataValidation>
    <dataValidation type="list" allowBlank="1" showErrorMessage="1" promptTitle="Choose position of the controls" prompt="Select 1 option" sqref="Q47" xr:uid="{00000000-0002-0000-0000-00002B000000}">
      <formula1>"Combiné,Mural,Monté sur poteau"</formula1>
    </dataValidation>
    <dataValidation type="list" allowBlank="1" showInputMessage="1" showErrorMessage="1" prompt="Select requested delivery year" sqref="N89:P89" xr:uid="{00000000-0002-0000-0000-00002C000000}">
      <formula1>"2021,2022"</formula1>
    </dataValidation>
    <dataValidation allowBlank="1" showErrorMessage="1" promptTitle="Choose fixing" prompt="Select 1 option" sqref="AF74:AH74" xr:uid="{00000000-0002-0000-0000-00002D000000}"/>
    <dataValidation allowBlank="1" showInputMessage="1" showErrorMessage="1" promptTitle="Choose the pillar base" prompt="Select 1 option" sqref="AI77:AJ78 Y77:Z78 AF77:AH78 AA77:AA78" xr:uid="{00000000-0002-0000-0000-00002E000000}"/>
    <dataValidation type="list" allowBlank="1" showErrorMessage="1" promptTitle="Choose position of the controls" prompt="Select 1 option" sqref="Q48" xr:uid="{00000000-0002-0000-0000-00002F000000}">
      <formula1>"Non,Oui"</formula1>
    </dataValidation>
    <dataValidation type="list" allowBlank="1" showInputMessage="1" showErrorMessage="1" sqref="Q40" xr:uid="{C9E5D314-E4EB-4B7F-AFDB-23BC17C4B6CD}">
      <formula1>"Oui,Non"</formula1>
    </dataValidation>
    <dataValidation type="list" allowBlank="1" showErrorMessage="1" prompt="Select 1 option" sqref="Q69" xr:uid="{F058E9D7-7761-4930-AB04-0DF98AEFD0EF}">
      <formula1>"Oui,Non"</formula1>
    </dataValidation>
    <dataValidation type="list" allowBlank="1" showErrorMessage="1" prompt="Select 1 option" sqref="Q61 Q62 Q63 Q65 Q66 Q67 Q68" xr:uid="{2AE3060D-97F6-4DE9-BC27-7F1E1278797B}">
      <formula1>"Oui,Non"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1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550" yWindow="724" count="3">
        <x14:dataValidation type="list" allowBlank="1" showInputMessage="1" showErrorMessage="1" xr:uid="{00000000-0002-0000-0000-000034000000}">
          <x14:formula1>
            <xm:f>Languages!$C$1:$G$1</xm:f>
          </x14:formula1>
          <xm:sqref>G2:L2</xm:sqref>
        </x14:dataValidation>
        <x14:dataValidation type="list" allowBlank="1" showErrorMessage="1" xr:uid="{00000000-0002-0000-0000-000035000000}">
          <x14:formula1>
            <xm:f>Languages!$C$137:$C$138</xm:f>
          </x14:formula1>
          <xm:sqref>R45:AJ45</xm:sqref>
        </x14:dataValidation>
        <x14:dataValidation type="list" allowBlank="1" showErrorMessage="1" prompt="Select 1 option" xr:uid="{00000000-0002-0000-0000-000036000000}">
          <x14:formula1>
            <xm:f>Languages!$C$174:$C$175</xm:f>
          </x14:formula1>
          <xm:sqref>R66:AJ71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Q49"/>
  <sheetViews>
    <sheetView topLeftCell="B1" zoomScaleNormal="100" workbookViewId="0">
      <selection activeCell="C46" sqref="C46"/>
    </sheetView>
  </sheetViews>
  <sheetFormatPr baseColWidth="10" defaultColWidth="9.140625" defaultRowHeight="15.75" customHeight="1" x14ac:dyDescent="0.25"/>
  <cols>
    <col min="1" max="1" width="6.42578125" style="61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customWidth="1"/>
  </cols>
  <sheetData>
    <row r="1" spans="2:17" ht="25.5" customHeight="1" x14ac:dyDescent="0.25">
      <c r="B1" s="52" t="s">
        <v>76</v>
      </c>
      <c r="C1" s="143" t="s">
        <v>827</v>
      </c>
      <c r="D1" s="4"/>
      <c r="E1" s="4"/>
      <c r="F1" s="4"/>
      <c r="G1" s="53" t="str">
        <f>'Order form'!AE3</f>
        <v>ALFA.LE.2021.A</v>
      </c>
      <c r="H1" s="5"/>
      <c r="I1" s="54"/>
    </row>
    <row r="2" spans="2:17" ht="15.75" customHeight="1" x14ac:dyDescent="0.25">
      <c r="B2" s="55" t="s">
        <v>17</v>
      </c>
      <c r="C2" s="303">
        <f>'Order form'!H19</f>
        <v>0</v>
      </c>
      <c r="D2" s="303"/>
      <c r="E2" s="303"/>
      <c r="F2" s="303"/>
      <c r="G2" s="303"/>
      <c r="H2" s="6"/>
      <c r="I2" s="56"/>
    </row>
    <row r="3" spans="2:17" ht="15.75" customHeight="1" x14ac:dyDescent="0.25">
      <c r="B3" s="7" t="s">
        <v>77</v>
      </c>
      <c r="C3" s="57" t="s">
        <v>52</v>
      </c>
      <c r="D3" s="8"/>
      <c r="E3" s="8"/>
      <c r="F3" s="8"/>
      <c r="G3" s="6"/>
      <c r="H3" s="6"/>
      <c r="I3" s="58"/>
    </row>
    <row r="4" spans="2:17" ht="15.75" customHeight="1" x14ac:dyDescent="0.25">
      <c r="B4" s="7"/>
      <c r="C4" s="65" t="s">
        <v>54</v>
      </c>
      <c r="D4" s="6"/>
      <c r="E4" s="6"/>
      <c r="F4" s="6"/>
      <c r="G4" s="34"/>
      <c r="H4" s="6"/>
      <c r="I4" s="58"/>
    </row>
    <row r="5" spans="2:17" ht="15.75" customHeight="1" x14ac:dyDescent="0.25">
      <c r="B5" s="7"/>
      <c r="C5" s="59" t="s">
        <v>55</v>
      </c>
      <c r="D5" s="6"/>
      <c r="E5" s="6"/>
      <c r="F5" s="6"/>
      <c r="G5" s="6"/>
      <c r="H5" s="6"/>
      <c r="I5" s="58"/>
    </row>
    <row r="6" spans="2:17" ht="15.75" customHeight="1" x14ac:dyDescent="0.25">
      <c r="B6" s="7"/>
      <c r="C6" s="59" t="s">
        <v>56</v>
      </c>
      <c r="D6" s="6"/>
      <c r="E6" s="6"/>
      <c r="F6" s="6"/>
      <c r="G6" s="6"/>
      <c r="H6" s="6"/>
      <c r="I6" s="58"/>
    </row>
    <row r="7" spans="2:17" ht="15.75" customHeight="1" thickBot="1" x14ac:dyDescent="0.3">
      <c r="B7" s="60"/>
      <c r="C7" s="62" t="s">
        <v>18</v>
      </c>
      <c r="D7" s="304"/>
      <c r="E7" s="305"/>
      <c r="F7" s="306"/>
      <c r="G7" s="63" t="s">
        <v>21</v>
      </c>
      <c r="H7" s="63" t="s">
        <v>78</v>
      </c>
      <c r="I7" s="64" t="s">
        <v>39</v>
      </c>
    </row>
    <row r="8" spans="2:17" ht="15.75" customHeight="1" thickBot="1" x14ac:dyDescent="0.3">
      <c r="B8" s="71" t="s">
        <v>19</v>
      </c>
      <c r="C8" s="67" t="str">
        <f>IF(OR('Order form'!Q36="Stairlift + rail (standard)",'Order form'!Q36="Stairlift only"),"Stairlift incl. 2 pcs of controls, standard, RAL 7035, manual folding","Rail only")</f>
        <v>Rail only</v>
      </c>
      <c r="D8" s="9">
        <f>IF(OR('Order form'!Q36="Stairlift + rail (standard)",'Order form'!Q36="Stairlift only"),1,0)</f>
        <v>0</v>
      </c>
      <c r="E8" s="9"/>
      <c r="F8" s="9"/>
      <c r="G8" s="69" t="s">
        <v>34</v>
      </c>
      <c r="H8" s="74">
        <f>'[1]Price list'!$C8</f>
        <v>0</v>
      </c>
      <c r="I8" s="13">
        <f>H8*D8</f>
        <v>0</v>
      </c>
      <c r="N8" s="33"/>
      <c r="O8" s="33"/>
    </row>
    <row r="9" spans="2:17" ht="15.75" customHeight="1" thickBot="1" x14ac:dyDescent="0.3">
      <c r="B9" s="72" t="s">
        <v>20</v>
      </c>
      <c r="C9" s="70" t="str">
        <f>'Order form'!Q22</f>
        <v>Intérieur</v>
      </c>
      <c r="D9" s="70">
        <f>IF('Order form'!Q22="outdoor",1,0)</f>
        <v>0</v>
      </c>
      <c r="E9" s="12"/>
      <c r="F9" s="12"/>
      <c r="G9" s="75" t="s">
        <v>34</v>
      </c>
      <c r="H9" s="74">
        <f>'[1]Price list'!$C9</f>
        <v>0</v>
      </c>
      <c r="I9" s="10">
        <f>H9*D9</f>
        <v>0</v>
      </c>
      <c r="N9" s="33"/>
      <c r="O9" s="33"/>
    </row>
    <row r="10" spans="2:17" ht="15.75" customHeight="1" x14ac:dyDescent="0.25">
      <c r="B10" s="298" t="s">
        <v>22</v>
      </c>
      <c r="C10" s="28" t="s">
        <v>36</v>
      </c>
      <c r="D10" s="18">
        <f>'Order form'!Q24</f>
        <v>5</v>
      </c>
      <c r="E10" s="18"/>
      <c r="F10" s="18"/>
      <c r="G10" s="76" t="s">
        <v>0</v>
      </c>
      <c r="H10" s="77">
        <f>'[1]Price list'!$C10</f>
        <v>0</v>
      </c>
      <c r="I10" s="19">
        <f t="shared" ref="I10:I20" si="0">H10*D10</f>
        <v>0</v>
      </c>
      <c r="M10" s="32"/>
      <c r="N10" s="33"/>
      <c r="O10" s="33"/>
    </row>
    <row r="11" spans="2:17" ht="15.75" customHeight="1" x14ac:dyDescent="0.25">
      <c r="B11" s="307"/>
      <c r="C11" s="24" t="s">
        <v>664</v>
      </c>
      <c r="D11" s="14">
        <f>'Order form'!Q31</f>
        <v>0</v>
      </c>
      <c r="E11" s="14"/>
      <c r="F11" s="14"/>
      <c r="G11" s="78" t="s">
        <v>34</v>
      </c>
      <c r="H11" s="79">
        <f>'[1]Price list'!$C11</f>
        <v>0</v>
      </c>
      <c r="I11" s="15">
        <f t="shared" si="0"/>
        <v>0</v>
      </c>
      <c r="M11" s="32"/>
      <c r="N11" s="33"/>
      <c r="O11" s="33"/>
    </row>
    <row r="12" spans="2:17" ht="15.75" customHeight="1" x14ac:dyDescent="0.25">
      <c r="B12" s="307"/>
      <c r="C12" s="66" t="s">
        <v>23</v>
      </c>
      <c r="D12" s="20">
        <f>IF('Order form'!Q47="pillar-mounted",'Order form'!Q46,0)</f>
        <v>0</v>
      </c>
      <c r="E12" s="20"/>
      <c r="F12" s="20"/>
      <c r="G12" s="78" t="s">
        <v>34</v>
      </c>
      <c r="H12" s="79">
        <f>'[1]Price list'!$C12</f>
        <v>0</v>
      </c>
      <c r="I12" s="15">
        <f>H12*D12</f>
        <v>0</v>
      </c>
      <c r="N12" s="33"/>
      <c r="O12" s="33"/>
    </row>
    <row r="13" spans="2:17" ht="15.75" customHeight="1" x14ac:dyDescent="0.25">
      <c r="B13" s="307"/>
      <c r="C13" s="66" t="s">
        <v>122</v>
      </c>
      <c r="D13" s="20">
        <f>IF('Order form'!Q74="Clamp fixing on the steps",D10,0)</f>
        <v>0</v>
      </c>
      <c r="E13" s="20"/>
      <c r="F13" s="20"/>
      <c r="G13" s="78" t="s">
        <v>0</v>
      </c>
      <c r="H13" s="79">
        <f>'[1]Price list'!$C13</f>
        <v>0</v>
      </c>
      <c r="I13" s="15">
        <f>H13*D13</f>
        <v>0</v>
      </c>
      <c r="N13" s="33"/>
      <c r="O13" s="33"/>
    </row>
    <row r="14" spans="2:17" ht="15.75" customHeight="1" x14ac:dyDescent="0.25">
      <c r="B14" s="307"/>
      <c r="C14" s="66" t="s">
        <v>111</v>
      </c>
      <c r="D14" s="20">
        <f>IF('Order form'!Q74="on the wall with supporting pillars",D10,0)</f>
        <v>0</v>
      </c>
      <c r="E14" s="20"/>
      <c r="F14" s="20"/>
      <c r="G14" s="78" t="s">
        <v>0</v>
      </c>
      <c r="H14" s="79">
        <f>'[1]Price list'!$C14</f>
        <v>0</v>
      </c>
      <c r="I14" s="15">
        <f>H14*D14</f>
        <v>0</v>
      </c>
      <c r="N14" s="33"/>
      <c r="O14" s="33"/>
      <c r="Q14" s="33"/>
    </row>
    <row r="15" spans="2:17" ht="15.75" customHeight="1" thickBot="1" x14ac:dyDescent="0.3">
      <c r="B15" s="299"/>
      <c r="C15" s="24" t="s">
        <v>24</v>
      </c>
      <c r="D15" s="14">
        <f>IF('Order form'!Q32="0",0,'Order form'!Q32)</f>
        <v>0</v>
      </c>
      <c r="E15" s="14"/>
      <c r="F15" s="14"/>
      <c r="G15" s="78" t="s">
        <v>34</v>
      </c>
      <c r="H15" s="80">
        <f>'[1]Price list'!$C15</f>
        <v>0</v>
      </c>
      <c r="I15" s="15">
        <f t="shared" si="0"/>
        <v>0</v>
      </c>
      <c r="N15" s="33"/>
      <c r="O15" s="33"/>
    </row>
    <row r="16" spans="2:17" ht="15.75" customHeight="1" x14ac:dyDescent="0.25">
      <c r="B16" s="298" t="s">
        <v>29</v>
      </c>
      <c r="C16" s="28" t="s">
        <v>25</v>
      </c>
      <c r="D16" s="18">
        <f>'Order form'!Q27</f>
        <v>0</v>
      </c>
      <c r="E16" s="18"/>
      <c r="F16" s="18"/>
      <c r="G16" s="76" t="s">
        <v>34</v>
      </c>
      <c r="H16" s="77">
        <f>'[1]Price list'!$C16</f>
        <v>0</v>
      </c>
      <c r="I16" s="19">
        <f t="shared" si="0"/>
        <v>0</v>
      </c>
      <c r="N16" s="33"/>
      <c r="O16" s="33"/>
    </row>
    <row r="17" spans="2:15" ht="15.75" customHeight="1" x14ac:dyDescent="0.25">
      <c r="B17" s="307"/>
      <c r="C17" s="24" t="s">
        <v>26</v>
      </c>
      <c r="D17" s="14">
        <f>'Order form'!Q28</f>
        <v>0</v>
      </c>
      <c r="E17" s="14"/>
      <c r="F17" s="14"/>
      <c r="G17" s="78" t="s">
        <v>34</v>
      </c>
      <c r="H17" s="79">
        <f>'[1]Price list'!$C17</f>
        <v>0</v>
      </c>
      <c r="I17" s="15">
        <f t="shared" si="0"/>
        <v>0</v>
      </c>
      <c r="N17" s="33"/>
      <c r="O17" s="33"/>
    </row>
    <row r="18" spans="2:15" ht="15.75" customHeight="1" x14ac:dyDescent="0.25">
      <c r="B18" s="307"/>
      <c r="C18" s="66" t="s">
        <v>27</v>
      </c>
      <c r="D18" s="20">
        <f>'Order form'!Q29</f>
        <v>0</v>
      </c>
      <c r="E18" s="20"/>
      <c r="F18" s="20"/>
      <c r="G18" s="78" t="s">
        <v>34</v>
      </c>
      <c r="H18" s="79">
        <f>'[1]Price list'!$C18</f>
        <v>0</v>
      </c>
      <c r="I18" s="15">
        <f t="shared" si="0"/>
        <v>0</v>
      </c>
      <c r="N18" s="33"/>
      <c r="O18" s="33"/>
    </row>
    <row r="19" spans="2:15" ht="15.75" customHeight="1" thickBot="1" x14ac:dyDescent="0.3">
      <c r="B19" s="299"/>
      <c r="C19" s="29" t="s">
        <v>28</v>
      </c>
      <c r="D19" s="11">
        <f>'Order form'!Q30</f>
        <v>0</v>
      </c>
      <c r="E19" s="11"/>
      <c r="F19" s="11"/>
      <c r="G19" s="81" t="s">
        <v>34</v>
      </c>
      <c r="H19" s="80">
        <f>'[1]Price list'!$C19</f>
        <v>0</v>
      </c>
      <c r="I19" s="21">
        <f t="shared" si="0"/>
        <v>0</v>
      </c>
      <c r="N19" s="33"/>
      <c r="O19" s="33"/>
    </row>
    <row r="20" spans="2:15" ht="15.75" customHeight="1" x14ac:dyDescent="0.25">
      <c r="B20" s="298" t="s">
        <v>109</v>
      </c>
      <c r="C20" s="28" t="s">
        <v>110</v>
      </c>
      <c r="D20" s="9">
        <f>IF('Order form'!Q39="No",0,1)</f>
        <v>1</v>
      </c>
      <c r="E20" s="9"/>
      <c r="F20" s="9"/>
      <c r="G20" s="78" t="s">
        <v>34</v>
      </c>
      <c r="H20" s="77">
        <f>'[1]Price list'!$C20</f>
        <v>0</v>
      </c>
      <c r="I20" s="22">
        <f t="shared" si="0"/>
        <v>0</v>
      </c>
      <c r="N20" s="33"/>
      <c r="O20" s="33"/>
    </row>
    <row r="21" spans="2:15" ht="15.75" customHeight="1" x14ac:dyDescent="0.25">
      <c r="B21" s="307"/>
      <c r="C21" s="73" t="s">
        <v>82</v>
      </c>
      <c r="D21" s="16">
        <f>IF('Order form'!Q40="yes",1,0)</f>
        <v>0</v>
      </c>
      <c r="E21" s="16"/>
      <c r="F21" s="16"/>
      <c r="G21" s="78" t="s">
        <v>34</v>
      </c>
      <c r="H21" s="79">
        <f>'[1]Price list'!$C21</f>
        <v>0</v>
      </c>
      <c r="I21" s="15">
        <f t="shared" ref="I21:I28" si="1">H21*D21</f>
        <v>0</v>
      </c>
      <c r="N21" s="33"/>
      <c r="O21" s="33"/>
    </row>
    <row r="22" spans="2:15" ht="16.5" customHeight="1" x14ac:dyDescent="0.25">
      <c r="B22" s="307"/>
      <c r="C22" s="24" t="s">
        <v>30</v>
      </c>
      <c r="D22" s="14">
        <f>IF('Order form'!Q51="yes",1,0)</f>
        <v>0</v>
      </c>
      <c r="E22" s="14"/>
      <c r="F22" s="14"/>
      <c r="G22" s="78" t="s">
        <v>34</v>
      </c>
      <c r="H22" s="79">
        <f>'[1]Price list'!$C22</f>
        <v>0</v>
      </c>
      <c r="I22" s="15">
        <f t="shared" si="1"/>
        <v>0</v>
      </c>
      <c r="N22" s="33"/>
      <c r="O22" s="33"/>
    </row>
    <row r="23" spans="2:15" ht="15.75" customHeight="1" thickBot="1" x14ac:dyDescent="0.3">
      <c r="B23" s="299"/>
      <c r="C23" s="29" t="s">
        <v>665</v>
      </c>
      <c r="D23" s="16">
        <f>IF('Order form'!Q37="Classic_line",0,(IF(OR('Order form'!Q37="Premium_Line_light_brown_wood",'Order form'!Q37="Premium_Line_dark_brown_wood"),0.35,(IF('Order form'!Q37="Exclusive_line",1)))))</f>
        <v>0</v>
      </c>
      <c r="E23" s="16"/>
      <c r="F23" s="16"/>
      <c r="G23" s="82" t="s">
        <v>34</v>
      </c>
      <c r="H23" s="80">
        <f>'[1]Price list'!$C23</f>
        <v>0</v>
      </c>
      <c r="I23" s="23">
        <f t="shared" si="1"/>
        <v>0</v>
      </c>
      <c r="N23" s="33"/>
      <c r="O23" s="33"/>
    </row>
    <row r="24" spans="2:15" ht="15.75" customHeight="1" x14ac:dyDescent="0.25">
      <c r="B24" s="298" t="s">
        <v>31</v>
      </c>
      <c r="C24" s="28" t="s">
        <v>32</v>
      </c>
      <c r="D24" s="28">
        <f>IF('Order form'!Q44="Big push buttons",'Order form'!Q46,0)</f>
        <v>0</v>
      </c>
      <c r="E24" s="28"/>
      <c r="F24" s="28"/>
      <c r="G24" s="83" t="s">
        <v>34</v>
      </c>
      <c r="H24" s="77">
        <f>'[1]Price list'!$C24</f>
        <v>0</v>
      </c>
      <c r="I24" s="19">
        <f t="shared" si="1"/>
        <v>0</v>
      </c>
      <c r="N24" s="33"/>
      <c r="O24" s="33"/>
    </row>
    <row r="25" spans="2:15" ht="15.75" customHeight="1" thickBot="1" x14ac:dyDescent="0.3">
      <c r="B25" s="299"/>
      <c r="C25" s="29" t="s">
        <v>37</v>
      </c>
      <c r="D25" s="29">
        <f>IF('Order form'!Q46 = "2 (standard)",0,'Order form'!Q46-2)</f>
        <v>0</v>
      </c>
      <c r="E25" s="29"/>
      <c r="F25" s="29"/>
      <c r="G25" s="84" t="s">
        <v>34</v>
      </c>
      <c r="H25" s="79">
        <f>'[1]Price list'!$C25</f>
        <v>0</v>
      </c>
      <c r="I25" s="15">
        <f t="shared" si="1"/>
        <v>0</v>
      </c>
      <c r="N25" s="33"/>
      <c r="O25" s="33"/>
    </row>
    <row r="26" spans="2:15" ht="15.75" customHeight="1" x14ac:dyDescent="0.25">
      <c r="B26" s="298" t="s">
        <v>11</v>
      </c>
      <c r="C26" s="67" t="s">
        <v>910</v>
      </c>
      <c r="D26" s="17">
        <f>IF('Order form'!AD33="RAL:",1,0)</f>
        <v>0</v>
      </c>
      <c r="E26" s="17"/>
      <c r="F26" s="17"/>
      <c r="G26" s="85" t="s">
        <v>34</v>
      </c>
      <c r="H26" s="79">
        <f>'[1]Price list'!$C26</f>
        <v>0</v>
      </c>
      <c r="I26" s="22">
        <f t="shared" si="1"/>
        <v>0</v>
      </c>
      <c r="N26" s="33"/>
      <c r="O26" s="33"/>
    </row>
    <row r="27" spans="2:15" ht="15.75" customHeight="1" thickBot="1" x14ac:dyDescent="0.3">
      <c r="B27" s="299"/>
      <c r="C27" s="29" t="s">
        <v>121</v>
      </c>
      <c r="D27" s="11">
        <f>IF(OR('Order form'!Q33="zinc + Special RAL",'Order form'!Q33="zinc + RAL 9007 (outdoor standard)"),D10,0)</f>
        <v>0</v>
      </c>
      <c r="E27" s="11"/>
      <c r="F27" s="11"/>
      <c r="G27" s="81" t="s">
        <v>0</v>
      </c>
      <c r="H27" s="80">
        <f>'[1]Price list'!$C27</f>
        <v>0</v>
      </c>
      <c r="I27" s="21">
        <f t="shared" si="1"/>
        <v>0</v>
      </c>
      <c r="N27" s="33"/>
      <c r="O27" s="33"/>
    </row>
    <row r="28" spans="2:15" ht="18.75" customHeight="1" x14ac:dyDescent="0.25">
      <c r="B28" s="300" t="s">
        <v>33</v>
      </c>
      <c r="C28" s="67" t="s">
        <v>38</v>
      </c>
      <c r="D28" s="9">
        <f>IF('Order form'!Q55="other",'Order form'!AC55,'Order form'!Q55)</f>
        <v>24</v>
      </c>
      <c r="E28" s="68"/>
      <c r="F28" s="68"/>
      <c r="G28" s="69" t="s">
        <v>14</v>
      </c>
      <c r="H28" s="77">
        <f>'[1]Price list'!$C28</f>
        <v>0</v>
      </c>
      <c r="I28" s="10">
        <f t="shared" si="1"/>
        <v>0</v>
      </c>
      <c r="N28" s="33"/>
      <c r="O28" s="33"/>
    </row>
    <row r="29" spans="2:15" ht="18.75" hidden="1" customHeight="1" x14ac:dyDescent="0.25">
      <c r="B29" s="301"/>
      <c r="C29" s="24"/>
      <c r="D29" s="14"/>
      <c r="E29" s="3"/>
      <c r="F29" s="3"/>
      <c r="G29" s="78"/>
      <c r="H29" s="79">
        <f>'[1]Price list'!$C29</f>
        <v>0</v>
      </c>
      <c r="I29" s="31"/>
      <c r="N29" s="33"/>
      <c r="O29" s="33"/>
    </row>
    <row r="30" spans="2:15" ht="18.75" hidden="1" customHeight="1" x14ac:dyDescent="0.25">
      <c r="B30" s="301"/>
      <c r="C30" s="24"/>
      <c r="D30" s="14"/>
      <c r="E30" s="3"/>
      <c r="F30" s="14"/>
      <c r="G30" s="86"/>
      <c r="H30" s="79">
        <f>'[1]Price list'!$C30</f>
        <v>0</v>
      </c>
      <c r="I30" s="30"/>
      <c r="N30" s="33"/>
      <c r="O30" s="33"/>
    </row>
    <row r="31" spans="2:15" ht="18.75" hidden="1" customHeight="1" x14ac:dyDescent="0.25">
      <c r="B31" s="301"/>
      <c r="C31" s="66"/>
      <c r="D31" s="20"/>
      <c r="E31" s="20"/>
      <c r="F31" s="20"/>
      <c r="G31" s="78"/>
      <c r="H31" s="79">
        <f>'[1]Price list'!$C31</f>
        <v>0</v>
      </c>
      <c r="I31" s="15"/>
      <c r="N31" s="33"/>
      <c r="O31" s="33"/>
    </row>
    <row r="32" spans="2:15" ht="18.75" hidden="1" customHeight="1" x14ac:dyDescent="0.25">
      <c r="B32" s="301"/>
      <c r="C32" s="66"/>
      <c r="D32" s="20"/>
      <c r="E32" s="20"/>
      <c r="F32" s="20"/>
      <c r="G32" s="78"/>
      <c r="H32" s="79">
        <f>'[1]Price list'!$C32</f>
        <v>0</v>
      </c>
      <c r="I32" s="15"/>
      <c r="N32" s="33"/>
      <c r="O32" s="33"/>
    </row>
    <row r="33" spans="1:16" ht="15.75" customHeight="1" x14ac:dyDescent="0.25">
      <c r="B33" s="301"/>
      <c r="C33" s="66" t="s">
        <v>35</v>
      </c>
      <c r="D33" s="20">
        <f>IF('Order form'!Q57="none",0,1)</f>
        <v>1</v>
      </c>
      <c r="E33" s="20"/>
      <c r="F33" s="20"/>
      <c r="G33" s="78" t="s">
        <v>34</v>
      </c>
      <c r="H33" s="79">
        <f>'[1]Price list'!$C33</f>
        <v>0</v>
      </c>
      <c r="I33" s="15">
        <f t="shared" ref="I33:I38" si="2">H33*D33</f>
        <v>0</v>
      </c>
      <c r="N33" s="33"/>
      <c r="O33" s="33"/>
    </row>
    <row r="34" spans="1:16" ht="15.75" customHeight="1" x14ac:dyDescent="0.25">
      <c r="B34" s="301"/>
      <c r="C34" s="66" t="s">
        <v>73</v>
      </c>
      <c r="D34" s="35">
        <f>IF('Order form'!Q60="not specified",0,(IF('Order form'!Q60&gt;9,"1",(IF('Order form'!Q60&gt;6,"2",(IF('Order form'!Q60&gt;3,"3",4)))))))</f>
        <v>0</v>
      </c>
      <c r="E34" s="20"/>
      <c r="F34" s="20"/>
      <c r="G34" s="78" t="s">
        <v>34</v>
      </c>
      <c r="H34" s="79">
        <f>'[1]Price list'!$C34</f>
        <v>0</v>
      </c>
      <c r="I34" s="15">
        <f t="shared" si="2"/>
        <v>0</v>
      </c>
      <c r="N34" s="33"/>
      <c r="O34" s="33"/>
    </row>
    <row r="35" spans="1:16" ht="15.75" customHeight="1" x14ac:dyDescent="0.25">
      <c r="B35" s="301"/>
      <c r="C35" s="66" t="s">
        <v>118</v>
      </c>
      <c r="D35" s="35">
        <f>IF('Order form'!Q61="yes",1,0)</f>
        <v>0</v>
      </c>
      <c r="E35" s="20"/>
      <c r="F35" s="20"/>
      <c r="G35" s="78" t="s">
        <v>34</v>
      </c>
      <c r="H35" s="79">
        <f>'[1]Price list'!$C35</f>
        <v>0</v>
      </c>
      <c r="I35" s="15">
        <f t="shared" si="2"/>
        <v>0</v>
      </c>
      <c r="N35" s="33"/>
      <c r="O35" s="33"/>
      <c r="P35" s="33"/>
    </row>
    <row r="36" spans="1:16" ht="15.75" customHeight="1" x14ac:dyDescent="0.25">
      <c r="B36" s="301"/>
      <c r="C36" s="66" t="s">
        <v>114</v>
      </c>
      <c r="D36" s="35">
        <f>IF('Order form'!Q62="yes",D10,0)</f>
        <v>0</v>
      </c>
      <c r="E36" s="20"/>
      <c r="F36" s="20"/>
      <c r="G36" s="78" t="s">
        <v>34</v>
      </c>
      <c r="H36" s="79">
        <f>'[1]Price list'!$C36</f>
        <v>0</v>
      </c>
      <c r="I36" s="15">
        <f t="shared" si="2"/>
        <v>0</v>
      </c>
      <c r="N36" s="33"/>
      <c r="O36" s="33"/>
      <c r="P36" s="33"/>
    </row>
    <row r="37" spans="1:16" ht="15.75" customHeight="1" x14ac:dyDescent="0.25">
      <c r="B37" s="301"/>
      <c r="C37" s="66" t="s">
        <v>119</v>
      </c>
      <c r="D37" s="35">
        <f>IF('Order form'!Q63="yes",1,0)</f>
        <v>0</v>
      </c>
      <c r="E37" s="20"/>
      <c r="F37" s="20"/>
      <c r="G37" s="78" t="s">
        <v>34</v>
      </c>
      <c r="H37" s="79">
        <f>'[1]Price list'!$C37</f>
        <v>0</v>
      </c>
      <c r="I37" s="15">
        <f t="shared" si="2"/>
        <v>0</v>
      </c>
      <c r="N37" s="33"/>
      <c r="O37" s="33"/>
      <c r="P37" s="33"/>
    </row>
    <row r="38" spans="1:16" ht="15.75" customHeight="1" x14ac:dyDescent="0.25">
      <c r="B38" s="301"/>
      <c r="C38" s="66" t="s">
        <v>125</v>
      </c>
      <c r="D38" s="35">
        <f>IF('Order form'!Q64="yes",1,0)</f>
        <v>0</v>
      </c>
      <c r="E38" s="20"/>
      <c r="F38" s="20"/>
      <c r="G38" s="78" t="s">
        <v>34</v>
      </c>
      <c r="H38" s="79">
        <f>'[1]Price list'!$C38</f>
        <v>0</v>
      </c>
      <c r="I38" s="15">
        <f t="shared" si="2"/>
        <v>0</v>
      </c>
      <c r="N38" s="33"/>
      <c r="O38" s="33"/>
      <c r="P38" s="33"/>
    </row>
    <row r="39" spans="1:16" ht="15.75" customHeight="1" x14ac:dyDescent="0.25">
      <c r="B39" s="301"/>
      <c r="C39" s="66" t="s">
        <v>547</v>
      </c>
      <c r="D39" s="35">
        <f>IF('Order form'!Q66="yes",1,0)</f>
        <v>0</v>
      </c>
      <c r="E39" s="20"/>
      <c r="F39" s="20"/>
      <c r="G39" s="78" t="s">
        <v>34</v>
      </c>
      <c r="H39" s="79">
        <f>'[1]Price list'!$C39</f>
        <v>0</v>
      </c>
      <c r="I39" s="15">
        <f t="shared" ref="I39:I45" si="3">H39*D39</f>
        <v>0</v>
      </c>
      <c r="O39" s="33"/>
    </row>
    <row r="40" spans="1:16" ht="15.75" customHeight="1" x14ac:dyDescent="0.25">
      <c r="B40" s="301"/>
      <c r="C40" s="195" t="s">
        <v>898</v>
      </c>
      <c r="D40" s="35">
        <f>IF('Order form'!Q67="yes",1,0)</f>
        <v>0</v>
      </c>
      <c r="E40" s="20"/>
      <c r="F40" s="20"/>
      <c r="G40" s="78" t="s">
        <v>34</v>
      </c>
      <c r="H40" s="79">
        <f>'[1]Price list'!$C40</f>
        <v>0</v>
      </c>
      <c r="I40" s="15">
        <f t="shared" si="3"/>
        <v>0</v>
      </c>
      <c r="O40" s="33"/>
    </row>
    <row r="41" spans="1:16" ht="15.75" customHeight="1" x14ac:dyDescent="0.25">
      <c r="B41" s="301"/>
      <c r="C41" s="195" t="s">
        <v>899</v>
      </c>
      <c r="D41" s="35">
        <f>IF('Order form'!Q68="yes",1,0)</f>
        <v>0</v>
      </c>
      <c r="E41" s="20"/>
      <c r="F41" s="20"/>
      <c r="G41" s="78" t="s">
        <v>34</v>
      </c>
      <c r="H41" s="79">
        <f>'[1]Price list'!$C41</f>
        <v>0</v>
      </c>
      <c r="I41" s="15">
        <f t="shared" si="3"/>
        <v>0</v>
      </c>
      <c r="O41" s="33"/>
    </row>
    <row r="42" spans="1:16" ht="15.75" customHeight="1" x14ac:dyDescent="0.25">
      <c r="B42" s="301"/>
      <c r="C42" s="195" t="s">
        <v>885</v>
      </c>
      <c r="D42" s="35">
        <f>IF('Order form'!Q69="yes",1,0)</f>
        <v>0</v>
      </c>
      <c r="E42" s="20"/>
      <c r="F42" s="20"/>
      <c r="G42" s="78" t="s">
        <v>34</v>
      </c>
      <c r="H42" s="79">
        <f>'[1]Price list'!$C42</f>
        <v>0</v>
      </c>
      <c r="I42" s="15">
        <f t="shared" ref="I42" si="4">H42*D42</f>
        <v>0</v>
      </c>
      <c r="O42" s="33"/>
    </row>
    <row r="43" spans="1:16" ht="15.75" customHeight="1" x14ac:dyDescent="0.25">
      <c r="B43" s="301"/>
      <c r="C43" s="195" t="s">
        <v>858</v>
      </c>
      <c r="D43" s="35">
        <f>IF('Order form'!Q70="yes",1,0)</f>
        <v>0</v>
      </c>
      <c r="E43" s="20"/>
      <c r="F43" s="20"/>
      <c r="G43" s="78" t="s">
        <v>34</v>
      </c>
      <c r="H43" s="79">
        <f>'[1]Price list'!$C43</f>
        <v>0</v>
      </c>
      <c r="I43" s="15">
        <f t="shared" si="3"/>
        <v>0</v>
      </c>
      <c r="O43" s="33"/>
    </row>
    <row r="44" spans="1:16" ht="15.75" customHeight="1" x14ac:dyDescent="0.25">
      <c r="B44" s="301"/>
      <c r="C44" s="195" t="s">
        <v>965</v>
      </c>
      <c r="D44" s="35">
        <f>IF('Order form'!Q43="Ergo-Joystick (special)",1,0)</f>
        <v>0</v>
      </c>
      <c r="E44" s="20"/>
      <c r="F44" s="20"/>
      <c r="G44" s="78" t="s">
        <v>34</v>
      </c>
      <c r="H44" s="79">
        <f>'[1]Price list'!$C44</f>
        <v>0</v>
      </c>
      <c r="I44" s="15">
        <f t="shared" ref="I44" si="5">H44*D44</f>
        <v>0</v>
      </c>
      <c r="O44" s="33"/>
    </row>
    <row r="45" spans="1:16" ht="15.75" customHeight="1" x14ac:dyDescent="0.25">
      <c r="B45" s="301"/>
      <c r="C45" s="195" t="s">
        <v>865</v>
      </c>
      <c r="D45" s="35">
        <f>IF('Order form'!Q70="yes",1,0)</f>
        <v>0</v>
      </c>
      <c r="E45" s="20"/>
      <c r="F45" s="20"/>
      <c r="G45" s="78" t="s">
        <v>34</v>
      </c>
      <c r="H45" s="79">
        <f>'[1]Price list'!$C45</f>
        <v>0</v>
      </c>
      <c r="I45" s="15">
        <f t="shared" si="3"/>
        <v>0</v>
      </c>
      <c r="O45" s="33"/>
    </row>
    <row r="46" spans="1:16" ht="15.75" customHeight="1" thickBot="1" x14ac:dyDescent="0.3">
      <c r="B46" s="302"/>
      <c r="C46" s="1"/>
      <c r="D46" s="35"/>
      <c r="E46" s="35"/>
      <c r="F46" s="35"/>
      <c r="G46" s="35"/>
      <c r="H46" s="80">
        <f>'[1]Price list'!$C46</f>
        <v>0</v>
      </c>
      <c r="I46" s="2"/>
      <c r="O46" s="33"/>
    </row>
    <row r="47" spans="1:16" ht="15.75" customHeight="1" x14ac:dyDescent="0.25">
      <c r="A47" s="61">
        <v>250</v>
      </c>
      <c r="B47" s="36" t="s">
        <v>74</v>
      </c>
      <c r="C47" s="37"/>
      <c r="D47" s="38"/>
      <c r="E47" s="39"/>
      <c r="F47" s="40"/>
      <c r="G47" s="39"/>
      <c r="H47" s="41">
        <v>0</v>
      </c>
      <c r="I47" s="42">
        <f>SUM(I8:I46)</f>
        <v>0</v>
      </c>
    </row>
    <row r="48" spans="1:16" ht="15" customHeight="1" x14ac:dyDescent="0.25">
      <c r="A48" s="61">
        <v>260</v>
      </c>
      <c r="B48" s="25" t="s">
        <v>75</v>
      </c>
      <c r="C48" s="26"/>
      <c r="D48" s="43"/>
      <c r="E48" s="27"/>
      <c r="F48" s="27"/>
      <c r="G48" s="26"/>
      <c r="H48" s="44">
        <v>0</v>
      </c>
      <c r="I48" s="45">
        <f>H48*I47</f>
        <v>0</v>
      </c>
    </row>
    <row r="49" spans="1:9" ht="15.75" customHeight="1" x14ac:dyDescent="0.25">
      <c r="A49" s="61">
        <v>270</v>
      </c>
      <c r="B49" s="46"/>
      <c r="C49" s="47"/>
      <c r="D49" s="48"/>
      <c r="E49" s="49"/>
      <c r="F49" s="49"/>
      <c r="G49" s="47"/>
      <c r="H49" s="50"/>
      <c r="I49" s="51">
        <f>I47-I48</f>
        <v>0</v>
      </c>
    </row>
  </sheetData>
  <sheetProtection algorithmName="SHA-512" hashValue="2j/3hNum7qt8HX3kAYLE6m+BQzytr2bKS+LctJbc36wyRHVed5F1aVl09bEBuNWHRPZTcKdyzEmFtJ3f/2G3Aw==" saltValue="6+9bcSPklQF+345Le4ZJTQ==" spinCount="100000" sheet="1" selectLockedCells="1"/>
  <mergeCells count="8">
    <mergeCell ref="B24:B25"/>
    <mergeCell ref="B26:B27"/>
    <mergeCell ref="B28:B46"/>
    <mergeCell ref="C2:G2"/>
    <mergeCell ref="D7:F7"/>
    <mergeCell ref="B16:B19"/>
    <mergeCell ref="B10:B15"/>
    <mergeCell ref="B20:B23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212"/>
  <sheetViews>
    <sheetView topLeftCell="A18" zoomScaleNormal="100" workbookViewId="0">
      <selection activeCell="C51" sqref="C51"/>
    </sheetView>
  </sheetViews>
  <sheetFormatPr baseColWidth="10" defaultColWidth="9.140625" defaultRowHeight="15" x14ac:dyDescent="0.25"/>
  <cols>
    <col min="1" max="1" width="52.85546875" customWidth="1"/>
    <col min="2" max="2" width="16.5703125" customWidth="1"/>
    <col min="3" max="3" width="43.5703125" customWidth="1"/>
    <col min="4" max="4" width="34.42578125" customWidth="1"/>
    <col min="5" max="5" width="25.42578125" style="93" customWidth="1"/>
    <col min="6" max="6" width="43.140625" style="93" customWidth="1"/>
    <col min="7" max="7" width="24.5703125" customWidth="1"/>
  </cols>
  <sheetData>
    <row r="1" spans="1:7" x14ac:dyDescent="0.25">
      <c r="A1" s="87" t="s">
        <v>239</v>
      </c>
      <c r="B1" s="87" t="s">
        <v>240</v>
      </c>
      <c r="C1" s="88" t="s">
        <v>143</v>
      </c>
      <c r="D1" s="88" t="s">
        <v>157</v>
      </c>
      <c r="E1" s="170" t="s">
        <v>711</v>
      </c>
      <c r="F1" s="88" t="s">
        <v>631</v>
      </c>
      <c r="G1" s="171" t="s">
        <v>712</v>
      </c>
    </row>
    <row r="2" spans="1:7" x14ac:dyDescent="0.25">
      <c r="A2" s="89" t="str">
        <f ca="1">CELL("address",'Order form'!M2)</f>
        <v>'[ALPHA_Order form_2022_EN.xlsm]Order form'!$M$2</v>
      </c>
      <c r="B2" s="87" t="s">
        <v>242</v>
      </c>
      <c r="C2" s="90" t="s">
        <v>511</v>
      </c>
      <c r="D2" s="90" t="s">
        <v>513</v>
      </c>
      <c r="E2" s="90" t="s">
        <v>533</v>
      </c>
      <c r="F2" s="90" t="s">
        <v>632</v>
      </c>
      <c r="G2" t="s">
        <v>713</v>
      </c>
    </row>
    <row r="3" spans="1:7" x14ac:dyDescent="0.25">
      <c r="A3" s="87" t="str">
        <f ca="1">CELL("address",'Order form'!M3)</f>
        <v>'[ALPHA_Order form_2022_EN.xlsm]Order form'!$M$3</v>
      </c>
      <c r="B3" s="87" t="s">
        <v>242</v>
      </c>
      <c r="C3" s="90" t="s">
        <v>512</v>
      </c>
      <c r="D3" s="90" t="s">
        <v>514</v>
      </c>
      <c r="E3" s="90" t="s">
        <v>515</v>
      </c>
      <c r="F3" s="90" t="s">
        <v>552</v>
      </c>
      <c r="G3" t="s">
        <v>714</v>
      </c>
    </row>
    <row r="4" spans="1:7" x14ac:dyDescent="0.25">
      <c r="A4" s="87" t="str">
        <f ca="1">CELL("address",'Order form'!B2)</f>
        <v>'[ALPHA_Order form_2022_EN.xlsm]Order form'!$B$2</v>
      </c>
      <c r="B4" s="87" t="s">
        <v>242</v>
      </c>
      <c r="C4" s="90" t="s">
        <v>156</v>
      </c>
      <c r="D4" s="90" t="s">
        <v>158</v>
      </c>
      <c r="E4" s="90" t="s">
        <v>247</v>
      </c>
      <c r="F4" s="90" t="s">
        <v>553</v>
      </c>
      <c r="G4" t="s">
        <v>715</v>
      </c>
    </row>
    <row r="5" spans="1:7" x14ac:dyDescent="0.25">
      <c r="A5" s="87" t="str">
        <f ca="1">CELL("address",'Order form'!AC2)</f>
        <v>'[ALPHA_Order form_2022_EN.xlsm]Order form'!$AC$2</v>
      </c>
      <c r="B5" s="87" t="s">
        <v>242</v>
      </c>
      <c r="C5" s="90" t="s">
        <v>551</v>
      </c>
      <c r="D5" s="90" t="s">
        <v>550</v>
      </c>
      <c r="E5" s="90" t="s">
        <v>551</v>
      </c>
      <c r="F5" s="90" t="s">
        <v>554</v>
      </c>
      <c r="G5" t="s">
        <v>716</v>
      </c>
    </row>
    <row r="6" spans="1:7" x14ac:dyDescent="0.25">
      <c r="A6" s="87" t="str">
        <f ca="1">CELL("address",'Order form'!AC3)</f>
        <v>'[ALPHA_Order form_2022_EN.xlsm]Order form'!$AC$3</v>
      </c>
      <c r="B6" s="87" t="s">
        <v>242</v>
      </c>
      <c r="C6" s="90" t="s">
        <v>249</v>
      </c>
      <c r="D6" s="90" t="s">
        <v>249</v>
      </c>
      <c r="E6" s="90" t="s">
        <v>249</v>
      </c>
      <c r="F6" s="90" t="s">
        <v>555</v>
      </c>
      <c r="G6" t="s">
        <v>717</v>
      </c>
    </row>
    <row r="7" spans="1:7" x14ac:dyDescent="0.25">
      <c r="A7" s="87" t="str">
        <f ca="1">CELL("address",'Order form'!O5)</f>
        <v>'[ALPHA_Order form_2022_EN.xlsm]Order form'!$O$5</v>
      </c>
      <c r="B7" s="87" t="s">
        <v>242</v>
      </c>
      <c r="C7" s="88" t="s">
        <v>250</v>
      </c>
      <c r="D7" s="88" t="s">
        <v>252</v>
      </c>
      <c r="E7" s="170" t="s">
        <v>509</v>
      </c>
      <c r="F7" s="170" t="s">
        <v>556</v>
      </c>
      <c r="G7" t="s">
        <v>718</v>
      </c>
    </row>
    <row r="8" spans="1:7" x14ac:dyDescent="0.25">
      <c r="A8" s="87" t="str">
        <f ca="1">CELL("address",'Order form'!AA5)</f>
        <v>'[ALPHA_Order form_2022_EN.xlsm]Order form'!$AA$5</v>
      </c>
      <c r="B8" s="87" t="s">
        <v>242</v>
      </c>
      <c r="C8" s="88" t="s">
        <v>253</v>
      </c>
      <c r="D8" s="88" t="s">
        <v>255</v>
      </c>
      <c r="E8" s="170" t="s">
        <v>510</v>
      </c>
      <c r="F8" s="170" t="s">
        <v>557</v>
      </c>
      <c r="G8" t="s">
        <v>719</v>
      </c>
    </row>
    <row r="9" spans="1:7" x14ac:dyDescent="0.25">
      <c r="A9" s="87" t="str">
        <f ca="1">CELL("address",'Order form'!O6)</f>
        <v>'[ALPHA_Order form_2022_EN.xlsm]Order form'!$O$6</v>
      </c>
      <c r="B9" s="87" t="s">
        <v>242</v>
      </c>
      <c r="C9" s="90" t="s">
        <v>528</v>
      </c>
      <c r="D9" s="90" t="s">
        <v>527</v>
      </c>
      <c r="E9" s="90" t="s">
        <v>526</v>
      </c>
      <c r="F9" s="90" t="s">
        <v>558</v>
      </c>
      <c r="G9" t="s">
        <v>720</v>
      </c>
    </row>
    <row r="10" spans="1:7" x14ac:dyDescent="0.25">
      <c r="A10" s="87" t="str">
        <f ca="1">CELL("address",'Order form'!AA6)</f>
        <v>'[ALPHA_Order form_2022_EN.xlsm]Order form'!$AA$6</v>
      </c>
      <c r="B10" s="87" t="s">
        <v>242</v>
      </c>
      <c r="C10" s="90" t="s">
        <v>528</v>
      </c>
      <c r="D10" s="90" t="s">
        <v>527</v>
      </c>
      <c r="E10" s="90" t="s">
        <v>526</v>
      </c>
      <c r="F10" s="90" t="s">
        <v>558</v>
      </c>
      <c r="G10" t="s">
        <v>720</v>
      </c>
    </row>
    <row r="11" spans="1:7" x14ac:dyDescent="0.25">
      <c r="A11" s="87" t="str">
        <f ca="1">CELL("address",'Order form'!O8)</f>
        <v>'[ALPHA_Order form_2022_EN.xlsm]Order form'!$O$8</v>
      </c>
      <c r="B11" s="87" t="s">
        <v>242</v>
      </c>
      <c r="C11" s="88" t="s">
        <v>257</v>
      </c>
      <c r="D11" s="88" t="s">
        <v>259</v>
      </c>
      <c r="E11" s="170" t="s">
        <v>534</v>
      </c>
      <c r="F11" s="170" t="s">
        <v>559</v>
      </c>
      <c r="G11" t="s">
        <v>721</v>
      </c>
    </row>
    <row r="12" spans="1:7" x14ac:dyDescent="0.25">
      <c r="A12" s="87" t="str">
        <f ca="1">CELL("address",'Order form'!AA8)</f>
        <v>'[ALPHA_Order form_2022_EN.xlsm]Order form'!$AA$8</v>
      </c>
      <c r="B12" s="87" t="s">
        <v>242</v>
      </c>
      <c r="C12" s="88" t="s">
        <v>257</v>
      </c>
      <c r="D12" s="88" t="s">
        <v>259</v>
      </c>
      <c r="E12" s="170" t="s">
        <v>534</v>
      </c>
      <c r="F12" s="170" t="s">
        <v>559</v>
      </c>
      <c r="G12" t="s">
        <v>721</v>
      </c>
    </row>
    <row r="13" spans="1:7" x14ac:dyDescent="0.25">
      <c r="A13" s="87" t="str">
        <f ca="1">CELL("address",'Order form'!O9)</f>
        <v>'[ALPHA_Order form_2022_EN.xlsm]Order form'!$O$9</v>
      </c>
      <c r="B13" s="87" t="s">
        <v>242</v>
      </c>
      <c r="C13" s="88" t="s">
        <v>260</v>
      </c>
      <c r="D13" s="138" t="s">
        <v>538</v>
      </c>
      <c r="E13" s="88" t="s">
        <v>261</v>
      </c>
      <c r="F13" s="88" t="s">
        <v>560</v>
      </c>
      <c r="G13" t="s">
        <v>722</v>
      </c>
    </row>
    <row r="14" spans="1:7" x14ac:dyDescent="0.25">
      <c r="A14" s="87" t="str">
        <f ca="1">CELL("address",'Order form'!AA9)</f>
        <v>'[ALPHA_Order form_2022_EN.xlsm]Order form'!$AA$9</v>
      </c>
      <c r="B14" s="87" t="s">
        <v>242</v>
      </c>
      <c r="C14" s="88" t="s">
        <v>260</v>
      </c>
      <c r="D14" s="138" t="s">
        <v>538</v>
      </c>
      <c r="E14" s="88" t="s">
        <v>261</v>
      </c>
      <c r="F14" s="88" t="s">
        <v>560</v>
      </c>
      <c r="G14" t="s">
        <v>722</v>
      </c>
    </row>
    <row r="15" spans="1:7" x14ac:dyDescent="0.25">
      <c r="A15" s="87" t="str">
        <f ca="1">CELL("address",'Order form'!O10)</f>
        <v>'[ALPHA_Order form_2022_EN.xlsm]Order form'!$O$10</v>
      </c>
      <c r="B15" s="87" t="s">
        <v>242</v>
      </c>
      <c r="C15" s="88" t="s">
        <v>263</v>
      </c>
      <c r="D15" s="88" t="s">
        <v>265</v>
      </c>
      <c r="E15" s="88" t="s">
        <v>264</v>
      </c>
      <c r="F15" s="88" t="s">
        <v>561</v>
      </c>
      <c r="G15" t="s">
        <v>723</v>
      </c>
    </row>
    <row r="16" spans="1:7" x14ac:dyDescent="0.25">
      <c r="A16" s="87" t="str">
        <f ca="1">CELL("address",'Order form'!AA10)</f>
        <v>'[ALPHA_Order form_2022_EN.xlsm]Order form'!$AA$10</v>
      </c>
      <c r="B16" s="87" t="s">
        <v>242</v>
      </c>
      <c r="C16" s="88" t="s">
        <v>263</v>
      </c>
      <c r="D16" s="88" t="s">
        <v>265</v>
      </c>
      <c r="E16" s="88" t="s">
        <v>264</v>
      </c>
      <c r="F16" s="88" t="s">
        <v>561</v>
      </c>
      <c r="G16" t="s">
        <v>723</v>
      </c>
    </row>
    <row r="17" spans="1:7" x14ac:dyDescent="0.25">
      <c r="A17" s="87" t="str">
        <f ca="1">CELL("address",'Order form'!O11)</f>
        <v>'[ALPHA_Order form_2022_EN.xlsm]Order form'!$O$11</v>
      </c>
      <c r="B17" s="87" t="s">
        <v>242</v>
      </c>
      <c r="C17" s="88" t="s">
        <v>266</v>
      </c>
      <c r="D17" s="88" t="s">
        <v>268</v>
      </c>
      <c r="E17" s="170" t="s">
        <v>535</v>
      </c>
      <c r="F17" s="170" t="s">
        <v>562</v>
      </c>
      <c r="G17" t="s">
        <v>724</v>
      </c>
    </row>
    <row r="18" spans="1:7" x14ac:dyDescent="0.25">
      <c r="A18" s="87" t="str">
        <f ca="1">CELL("address",'Order form'!AA11)</f>
        <v>'[ALPHA_Order form_2022_EN.xlsm]Order form'!$AA$11</v>
      </c>
      <c r="B18" s="87" t="s">
        <v>242</v>
      </c>
      <c r="C18" s="88" t="s">
        <v>266</v>
      </c>
      <c r="D18" s="88" t="s">
        <v>268</v>
      </c>
      <c r="E18" s="170" t="s">
        <v>535</v>
      </c>
      <c r="F18" s="170" t="s">
        <v>562</v>
      </c>
      <c r="G18" t="s">
        <v>724</v>
      </c>
    </row>
    <row r="19" spans="1:7" x14ac:dyDescent="0.25">
      <c r="A19" s="87" t="str">
        <f ca="1">CELL("address",'Order form'!O12)</f>
        <v>'[ALPHA_Order form_2022_EN.xlsm]Order form'!$O$12</v>
      </c>
      <c r="B19" s="87" t="s">
        <v>242</v>
      </c>
      <c r="C19" s="150" t="s">
        <v>668</v>
      </c>
      <c r="D19" s="150" t="s">
        <v>666</v>
      </c>
      <c r="E19" s="170" t="s">
        <v>669</v>
      </c>
      <c r="F19" s="170" t="s">
        <v>670</v>
      </c>
      <c r="G19" t="s">
        <v>725</v>
      </c>
    </row>
    <row r="20" spans="1:7" x14ac:dyDescent="0.25">
      <c r="A20" s="87" t="str">
        <f ca="1">CELL("address",'Order form'!AA12)</f>
        <v>'[ALPHA_Order form_2022_EN.xlsm]Order form'!$AA$12</v>
      </c>
      <c r="B20" s="87" t="s">
        <v>242</v>
      </c>
      <c r="C20" s="150" t="s">
        <v>668</v>
      </c>
      <c r="D20" s="150" t="s">
        <v>666</v>
      </c>
      <c r="E20" s="170" t="s">
        <v>669</v>
      </c>
      <c r="F20" s="170" t="s">
        <v>670</v>
      </c>
      <c r="G20" t="s">
        <v>725</v>
      </c>
    </row>
    <row r="21" spans="1:7" x14ac:dyDescent="0.25">
      <c r="A21" s="89" t="str">
        <f ca="1">CELL("address",'Order form'!B22)</f>
        <v>'[ALPHA_Order form_2022_EN.xlsm]Order form'!$B$22</v>
      </c>
      <c r="B21" s="87" t="s">
        <v>242</v>
      </c>
      <c r="C21" s="88" t="s">
        <v>136</v>
      </c>
      <c r="D21" s="90" t="s">
        <v>166</v>
      </c>
      <c r="E21" s="90" t="s">
        <v>536</v>
      </c>
      <c r="F21" s="90" t="s">
        <v>563</v>
      </c>
      <c r="G21" t="s">
        <v>726</v>
      </c>
    </row>
    <row r="22" spans="1:7" x14ac:dyDescent="0.25">
      <c r="A22" s="87" t="str">
        <f ca="1">CELL("address",'Order form'!B23)</f>
        <v>'[ALPHA_Order form_2022_EN.xlsm]Order form'!$B$23</v>
      </c>
      <c r="B22" s="87" t="s">
        <v>242</v>
      </c>
      <c r="C22" s="88" t="s">
        <v>40</v>
      </c>
      <c r="D22" s="88" t="s">
        <v>167</v>
      </c>
      <c r="E22" s="88" t="s">
        <v>269</v>
      </c>
      <c r="F22" s="88" t="s">
        <v>564</v>
      </c>
      <c r="G22" t="s">
        <v>727</v>
      </c>
    </row>
    <row r="23" spans="1:7" x14ac:dyDescent="0.25">
      <c r="A23" s="89" t="str">
        <f ca="1">CELL("address",'Order form'!B16)</f>
        <v>'[ALPHA_Order form_2022_EN.xlsm]Order form'!$B$16</v>
      </c>
      <c r="B23" s="87" t="s">
        <v>242</v>
      </c>
      <c r="C23" s="92" t="s">
        <v>293</v>
      </c>
      <c r="D23" s="88" t="s">
        <v>294</v>
      </c>
      <c r="E23" s="170" t="s">
        <v>484</v>
      </c>
      <c r="F23" s="170" t="s">
        <v>633</v>
      </c>
      <c r="G23" t="s">
        <v>728</v>
      </c>
    </row>
    <row r="24" spans="1:7" x14ac:dyDescent="0.25">
      <c r="A24" s="89" t="str">
        <f ca="1">CELL("address",'Order form'!B18)</f>
        <v>'[ALPHA_Order form_2022_EN.xlsm]Order form'!$B$18</v>
      </c>
      <c r="B24" s="87" t="s">
        <v>242</v>
      </c>
      <c r="C24" s="90" t="s">
        <v>50</v>
      </c>
      <c r="D24" s="88" t="s">
        <v>163</v>
      </c>
      <c r="E24" s="90" t="s">
        <v>537</v>
      </c>
      <c r="F24" s="90" t="s">
        <v>565</v>
      </c>
      <c r="G24" t="s">
        <v>729</v>
      </c>
    </row>
    <row r="25" spans="1:7" x14ac:dyDescent="0.25">
      <c r="A25" s="89" t="str">
        <f ca="1">CELL("address",'Order form'!H18)</f>
        <v>'[ALPHA_Order form_2022_EN.xlsm]Order form'!$H$18</v>
      </c>
      <c r="B25" s="87" t="s">
        <v>242</v>
      </c>
      <c r="C25" s="90" t="s">
        <v>17</v>
      </c>
      <c r="D25" s="90" t="s">
        <v>164</v>
      </c>
      <c r="E25" s="90" t="s">
        <v>485</v>
      </c>
      <c r="F25" s="90" t="s">
        <v>566</v>
      </c>
      <c r="G25" t="s">
        <v>730</v>
      </c>
    </row>
    <row r="26" spans="1:7" x14ac:dyDescent="0.25">
      <c r="A26" s="89" t="str">
        <f ca="1">CELL("address",'Order form'!B21)</f>
        <v>'[ALPHA_Order form_2022_EN.xlsm]Order form'!$B$21</v>
      </c>
      <c r="B26" s="87" t="s">
        <v>242</v>
      </c>
      <c r="C26" s="90" t="s">
        <v>51</v>
      </c>
      <c r="D26" s="90" t="s">
        <v>165</v>
      </c>
      <c r="E26" s="90" t="s">
        <v>486</v>
      </c>
      <c r="F26" s="90" t="s">
        <v>634</v>
      </c>
      <c r="G26" t="s">
        <v>731</v>
      </c>
    </row>
    <row r="27" spans="1:7" x14ac:dyDescent="0.25">
      <c r="A27" s="87" t="str">
        <f ca="1">CELL("address",'Order form'!B24)</f>
        <v>'[ALPHA_Order form_2022_EN.xlsm]Order form'!$B$24</v>
      </c>
      <c r="B27" s="87" t="s">
        <v>242</v>
      </c>
      <c r="C27" s="88" t="s">
        <v>44</v>
      </c>
      <c r="D27" s="88" t="s">
        <v>168</v>
      </c>
      <c r="E27" s="88" t="s">
        <v>280</v>
      </c>
      <c r="F27" s="170" t="s">
        <v>635</v>
      </c>
      <c r="G27" t="s">
        <v>732</v>
      </c>
    </row>
    <row r="28" spans="1:7" x14ac:dyDescent="0.25">
      <c r="A28" s="87" t="str">
        <f ca="1">CELL("address",'Order form'!B25)</f>
        <v>'[ALPHA_Order form_2022_EN.xlsm]Order form'!$B$25</v>
      </c>
      <c r="B28" s="87" t="s">
        <v>242</v>
      </c>
      <c r="C28" s="88" t="s">
        <v>41</v>
      </c>
      <c r="D28" s="88" t="s">
        <v>169</v>
      </c>
      <c r="E28" s="88" t="s">
        <v>281</v>
      </c>
      <c r="F28" s="88" t="s">
        <v>567</v>
      </c>
      <c r="G28" t="s">
        <v>733</v>
      </c>
    </row>
    <row r="29" spans="1:7" x14ac:dyDescent="0.25">
      <c r="A29" s="87" t="str">
        <f ca="1">CELL("address",'Order form'!B26)</f>
        <v>'[ALPHA_Order form_2022_EN.xlsm]Order form'!$B$26</v>
      </c>
      <c r="B29" s="87" t="s">
        <v>242</v>
      </c>
      <c r="C29" s="88" t="s">
        <v>42</v>
      </c>
      <c r="D29" s="88" t="s">
        <v>170</v>
      </c>
      <c r="E29" s="88" t="s">
        <v>282</v>
      </c>
      <c r="F29" s="88" t="s">
        <v>568</v>
      </c>
      <c r="G29" t="s">
        <v>734</v>
      </c>
    </row>
    <row r="30" spans="1:7" x14ac:dyDescent="0.25">
      <c r="A30" s="87" t="str">
        <f ca="1">CELL("address",'Order form'!B27)</f>
        <v>'[ALPHA_Order form_2022_EN.xlsm]Order form'!$B$27</v>
      </c>
      <c r="B30" s="87" t="s">
        <v>242</v>
      </c>
      <c r="C30" s="88" t="s">
        <v>61</v>
      </c>
      <c r="D30" s="199" t="s">
        <v>925</v>
      </c>
      <c r="E30" s="88" t="s">
        <v>291</v>
      </c>
      <c r="F30" s="88" t="s">
        <v>569</v>
      </c>
      <c r="G30" t="s">
        <v>735</v>
      </c>
    </row>
    <row r="31" spans="1:7" x14ac:dyDescent="0.25">
      <c r="A31" s="87" t="str">
        <f ca="1">CELL("address",'Order form'!B28)</f>
        <v>'[ALPHA_Order form_2022_EN.xlsm]Order form'!$B$28</v>
      </c>
      <c r="B31" s="87" t="s">
        <v>242</v>
      </c>
      <c r="C31" s="91" t="s">
        <v>62</v>
      </c>
      <c r="D31" s="91" t="s">
        <v>327</v>
      </c>
      <c r="E31" s="91" t="s">
        <v>328</v>
      </c>
      <c r="F31" s="91" t="s">
        <v>570</v>
      </c>
      <c r="G31" t="s">
        <v>736</v>
      </c>
    </row>
    <row r="32" spans="1:7" x14ac:dyDescent="0.25">
      <c r="A32" s="87" t="str">
        <f ca="1">CELL("address",'Order form'!B29)</f>
        <v>'[ALPHA_Order form_2022_EN.xlsm]Order form'!$B$29</v>
      </c>
      <c r="B32" s="87" t="s">
        <v>242</v>
      </c>
      <c r="C32" s="88" t="s">
        <v>63</v>
      </c>
      <c r="D32" s="88" t="s">
        <v>172</v>
      </c>
      <c r="E32" s="88" t="s">
        <v>292</v>
      </c>
      <c r="F32" s="88" t="s">
        <v>571</v>
      </c>
      <c r="G32" t="s">
        <v>737</v>
      </c>
    </row>
    <row r="33" spans="1:10" x14ac:dyDescent="0.25">
      <c r="A33" s="89" t="str">
        <f ca="1">CELL("address",'Order form'!B30)</f>
        <v>'[ALPHA_Order form_2022_EN.xlsm]Order form'!$B$30</v>
      </c>
      <c r="B33" s="87" t="s">
        <v>242</v>
      </c>
      <c r="C33" s="90" t="s">
        <v>927</v>
      </c>
      <c r="D33" s="90" t="s">
        <v>926</v>
      </c>
      <c r="E33" s="90" t="s">
        <v>487</v>
      </c>
      <c r="F33" s="90" t="s">
        <v>572</v>
      </c>
      <c r="G33" t="s">
        <v>738</v>
      </c>
    </row>
    <row r="34" spans="1:10" x14ac:dyDescent="0.25">
      <c r="A34" s="87" t="str">
        <f ca="1">CELL("address",'Order form'!B31)</f>
        <v>'[ALPHA_Order form_2022_EN.xlsm]Order form'!$B$31</v>
      </c>
      <c r="B34" s="87" t="s">
        <v>242</v>
      </c>
      <c r="C34" s="90" t="s">
        <v>43</v>
      </c>
      <c r="D34" s="90" t="s">
        <v>43</v>
      </c>
      <c r="E34" s="90" t="s">
        <v>488</v>
      </c>
      <c r="F34" s="90" t="s">
        <v>573</v>
      </c>
      <c r="G34" t="s">
        <v>739</v>
      </c>
    </row>
    <row r="35" spans="1:10" x14ac:dyDescent="0.25">
      <c r="A35" s="89" t="str">
        <f ca="1">CELL("address",'Order form'!B32)</f>
        <v>'[ALPHA_Order form_2022_EN.xlsm]Order form'!$B$32</v>
      </c>
      <c r="B35" s="87" t="s">
        <v>242</v>
      </c>
      <c r="C35" s="90" t="s">
        <v>46</v>
      </c>
      <c r="D35" s="90" t="s">
        <v>174</v>
      </c>
      <c r="E35" s="90" t="s">
        <v>489</v>
      </c>
      <c r="F35" s="90" t="s">
        <v>574</v>
      </c>
      <c r="G35" t="s">
        <v>740</v>
      </c>
    </row>
    <row r="36" spans="1:10" x14ac:dyDescent="0.25">
      <c r="A36" s="87" t="str">
        <f ca="1">CELL("address",'Order form'!B33)</f>
        <v>'[ALPHA_Order form_2022_EN.xlsm]Order form'!$B$33</v>
      </c>
      <c r="B36" s="87" t="s">
        <v>242</v>
      </c>
      <c r="C36" s="90" t="s">
        <v>107</v>
      </c>
      <c r="D36" s="90" t="s">
        <v>175</v>
      </c>
      <c r="E36" s="90" t="s">
        <v>490</v>
      </c>
      <c r="F36" s="90" t="s">
        <v>636</v>
      </c>
      <c r="G36" t="s">
        <v>741</v>
      </c>
    </row>
    <row r="37" spans="1:10" x14ac:dyDescent="0.25">
      <c r="A37" s="89" t="str">
        <f ca="1">CELL("address",'Order form'!AB25)</f>
        <v>'[ALPHA_Order form_2022_EN.xlsm]Order form'!$AB$25</v>
      </c>
      <c r="B37" s="89" t="s">
        <v>334</v>
      </c>
      <c r="C37" s="90" t="s">
        <v>542</v>
      </c>
      <c r="D37" s="90" t="s">
        <v>544</v>
      </c>
      <c r="E37" s="90" t="s">
        <v>694</v>
      </c>
      <c r="F37" s="90" t="s">
        <v>742</v>
      </c>
      <c r="G37" s="90" t="s">
        <v>743</v>
      </c>
      <c r="J37" s="93"/>
    </row>
    <row r="38" spans="1:10" x14ac:dyDescent="0.25">
      <c r="A38" s="89" t="str">
        <f ca="1">CELL("address",'Order form'!AB26)</f>
        <v>'[ALPHA_Order form_2022_EN.xlsm]Order form'!$AB$26</v>
      </c>
      <c r="B38" s="89" t="s">
        <v>334</v>
      </c>
      <c r="C38" s="90" t="s">
        <v>543</v>
      </c>
      <c r="D38" s="90" t="s">
        <v>545</v>
      </c>
      <c r="E38" s="90" t="s">
        <v>546</v>
      </c>
      <c r="F38" s="90" t="s">
        <v>744</v>
      </c>
      <c r="G38" s="90" t="s">
        <v>745</v>
      </c>
      <c r="J38" s="93"/>
    </row>
    <row r="39" spans="1:10" x14ac:dyDescent="0.25">
      <c r="A39" s="89" t="str">
        <f ca="1">CELL("address",'Order form'!AB36)</f>
        <v>'[ALPHA_Order form_2022_EN.xlsm]Order form'!$AB$36</v>
      </c>
      <c r="B39" s="89" t="s">
        <v>334</v>
      </c>
      <c r="C39" s="90" t="s">
        <v>923</v>
      </c>
      <c r="D39" s="90" t="s">
        <v>915</v>
      </c>
      <c r="E39" s="90" t="s">
        <v>922</v>
      </c>
      <c r="F39" s="90" t="s">
        <v>920</v>
      </c>
      <c r="G39" s="90" t="s">
        <v>921</v>
      </c>
      <c r="J39" s="93"/>
    </row>
    <row r="40" spans="1:10" x14ac:dyDescent="0.25">
      <c r="A40" s="89" t="str">
        <f ca="1">CELL("address",'Order form'!Q22)</f>
        <v>'[ALPHA_Order form_2022_EN.xlsm]Order form'!$Q$22</v>
      </c>
      <c r="B40" s="89" t="s">
        <v>270</v>
      </c>
      <c r="C40" s="88" t="s">
        <v>144</v>
      </c>
      <c r="D40" s="88" t="s">
        <v>176</v>
      </c>
      <c r="E40" s="90" t="s">
        <v>491</v>
      </c>
      <c r="F40" s="90" t="s">
        <v>575</v>
      </c>
      <c r="G40" t="s">
        <v>746</v>
      </c>
    </row>
    <row r="41" spans="1:10" x14ac:dyDescent="0.25">
      <c r="A41" s="89" t="str">
        <f ca="1">CELL("address",'Order form'!Q22)</f>
        <v>'[ALPHA_Order form_2022_EN.xlsm]Order form'!$Q$22</v>
      </c>
      <c r="B41" s="89" t="s">
        <v>270</v>
      </c>
      <c r="C41" s="88" t="s">
        <v>214</v>
      </c>
      <c r="D41" s="88" t="s">
        <v>177</v>
      </c>
      <c r="E41" s="90" t="s">
        <v>689</v>
      </c>
      <c r="F41" s="90" t="s">
        <v>576</v>
      </c>
      <c r="G41" t="s">
        <v>747</v>
      </c>
    </row>
    <row r="42" spans="1:10" x14ac:dyDescent="0.25">
      <c r="A42" s="87" t="str">
        <f ca="1">CELL("address",'Order form'!Q23)</f>
        <v>'[ALPHA_Order form_2022_EN.xlsm]Order form'!$Q$23</v>
      </c>
      <c r="B42" s="87" t="s">
        <v>270</v>
      </c>
      <c r="C42" s="88" t="s">
        <v>215</v>
      </c>
      <c r="D42" s="88" t="s">
        <v>178</v>
      </c>
      <c r="E42" s="170" t="s">
        <v>690</v>
      </c>
      <c r="F42" s="88" t="s">
        <v>577</v>
      </c>
      <c r="G42" t="s">
        <v>748</v>
      </c>
    </row>
    <row r="43" spans="1:10" x14ac:dyDescent="0.25">
      <c r="A43" s="87" t="str">
        <f ca="1">CELL("address",'Order form'!Q23)</f>
        <v>'[ALPHA_Order form_2022_EN.xlsm]Order form'!$Q$23</v>
      </c>
      <c r="B43" s="87" t="s">
        <v>270</v>
      </c>
      <c r="C43" s="88" t="s">
        <v>216</v>
      </c>
      <c r="D43" s="88" t="s">
        <v>179</v>
      </c>
      <c r="E43" s="170" t="s">
        <v>691</v>
      </c>
      <c r="F43" s="88" t="s">
        <v>578</v>
      </c>
      <c r="G43" t="s">
        <v>749</v>
      </c>
    </row>
    <row r="44" spans="1:10" x14ac:dyDescent="0.25">
      <c r="A44" s="87" t="str">
        <f ca="1">CELL("address",'Order form'!Q25)</f>
        <v>'[ALPHA_Order form_2022_EN.xlsm]Order form'!$Q$25</v>
      </c>
      <c r="B44" s="87" t="s">
        <v>270</v>
      </c>
      <c r="C44" s="88" t="s">
        <v>217</v>
      </c>
      <c r="D44" s="88" t="s">
        <v>180</v>
      </c>
      <c r="E44" s="88" t="s">
        <v>273</v>
      </c>
      <c r="F44" s="170" t="s">
        <v>637</v>
      </c>
      <c r="G44" t="s">
        <v>750</v>
      </c>
    </row>
    <row r="45" spans="1:10" x14ac:dyDescent="0.25">
      <c r="A45" s="87" t="str">
        <f ca="1">CELL("address",'Order form'!Q25)</f>
        <v>'[ALPHA_Order form_2022_EN.xlsm]Order form'!$Q$25</v>
      </c>
      <c r="B45" s="87" t="s">
        <v>270</v>
      </c>
      <c r="C45" s="88" t="s">
        <v>274</v>
      </c>
      <c r="D45" s="88" t="s">
        <v>181</v>
      </c>
      <c r="E45" s="88" t="s">
        <v>275</v>
      </c>
      <c r="F45" s="170" t="s">
        <v>638</v>
      </c>
      <c r="G45" t="s">
        <v>751</v>
      </c>
    </row>
    <row r="46" spans="1:10" x14ac:dyDescent="0.25">
      <c r="A46" s="87" t="str">
        <f ca="1">CELL("address",'Order form'!Q25)</f>
        <v>'[ALPHA_Order form_2022_EN.xlsm]Order form'!$Q$25</v>
      </c>
      <c r="B46" s="87" t="s">
        <v>270</v>
      </c>
      <c r="C46" s="88" t="s">
        <v>276</v>
      </c>
      <c r="D46" s="88" t="s">
        <v>218</v>
      </c>
      <c r="E46" s="170" t="s">
        <v>692</v>
      </c>
      <c r="F46" s="88" t="s">
        <v>639</v>
      </c>
      <c r="G46" t="s">
        <v>752</v>
      </c>
    </row>
    <row r="47" spans="1:10" x14ac:dyDescent="0.25">
      <c r="A47" s="87" t="str">
        <f ca="1">CELL("address",'Order form'!Q25)</f>
        <v>'[ALPHA_Order form_2022_EN.xlsm]Order form'!$Q$25</v>
      </c>
      <c r="B47" s="87" t="s">
        <v>270</v>
      </c>
      <c r="C47" s="88" t="s">
        <v>130</v>
      </c>
      <c r="D47" s="88" t="s">
        <v>130</v>
      </c>
      <c r="E47" s="88" t="s">
        <v>130</v>
      </c>
      <c r="F47" s="88" t="s">
        <v>579</v>
      </c>
      <c r="G47" t="s">
        <v>579</v>
      </c>
    </row>
    <row r="48" spans="1:10" x14ac:dyDescent="0.25">
      <c r="A48" s="87" t="str">
        <f ca="1">CELL("address",'Order form'!Q25)</f>
        <v>'[ALPHA_Order form_2022_EN.xlsm]Order form'!$Q$25</v>
      </c>
      <c r="B48" s="87" t="s">
        <v>270</v>
      </c>
      <c r="C48" s="88" t="s">
        <v>145</v>
      </c>
      <c r="D48" s="88" t="s">
        <v>145</v>
      </c>
      <c r="E48" s="88" t="s">
        <v>145</v>
      </c>
      <c r="F48" s="88" t="s">
        <v>580</v>
      </c>
      <c r="G48" t="s">
        <v>580</v>
      </c>
    </row>
    <row r="49" spans="1:7" x14ac:dyDescent="0.25">
      <c r="A49" s="87" t="str">
        <f ca="1">CELL("address",'Order form'!Q25)</f>
        <v>'[ALPHA_Order form_2022_EN.xlsm]Order form'!$Q$25</v>
      </c>
      <c r="B49" s="87" t="s">
        <v>270</v>
      </c>
      <c r="C49" s="88" t="s">
        <v>278</v>
      </c>
      <c r="D49" s="88" t="s">
        <v>182</v>
      </c>
      <c r="E49" s="88" t="s">
        <v>279</v>
      </c>
      <c r="F49" s="88" t="s">
        <v>581</v>
      </c>
      <c r="G49" t="s">
        <v>753</v>
      </c>
    </row>
    <row r="50" spans="1:7" x14ac:dyDescent="0.25">
      <c r="A50" s="87" t="str">
        <f ca="1">CELL("address",'Order form'!Q26)</f>
        <v>'[ALPHA_Order form_2022_EN.xlsm]Order form'!$Q$26</v>
      </c>
      <c r="B50" s="87" t="s">
        <v>270</v>
      </c>
      <c r="C50" s="88" t="s">
        <v>283</v>
      </c>
      <c r="D50" s="88" t="s">
        <v>219</v>
      </c>
      <c r="E50" s="88" t="s">
        <v>284</v>
      </c>
      <c r="F50" s="88" t="s">
        <v>582</v>
      </c>
      <c r="G50" t="s">
        <v>754</v>
      </c>
    </row>
    <row r="51" spans="1:7" x14ac:dyDescent="0.25">
      <c r="A51" s="87" t="str">
        <f ca="1">CELL("address",'Order form'!Q26)</f>
        <v>'[ALPHA_Order form_2022_EN.xlsm]Order form'!$Q$26</v>
      </c>
      <c r="B51" s="87" t="s">
        <v>270</v>
      </c>
      <c r="C51" s="88" t="s">
        <v>285</v>
      </c>
      <c r="D51" s="88" t="s">
        <v>220</v>
      </c>
      <c r="E51" s="88" t="s">
        <v>286</v>
      </c>
      <c r="F51" s="170" t="s">
        <v>755</v>
      </c>
      <c r="G51" t="s">
        <v>756</v>
      </c>
    </row>
    <row r="52" spans="1:7" x14ac:dyDescent="0.25">
      <c r="A52" s="87" t="str">
        <f ca="1">CELL("address",'Order form'!Q26)</f>
        <v>'[ALPHA_Order form_2022_EN.xlsm]Order form'!$Q$26</v>
      </c>
      <c r="B52" s="87" t="s">
        <v>270</v>
      </c>
      <c r="C52" s="88" t="s">
        <v>146</v>
      </c>
      <c r="D52" s="88" t="s">
        <v>221</v>
      </c>
      <c r="E52" s="170" t="s">
        <v>701</v>
      </c>
      <c r="F52" s="170" t="s">
        <v>583</v>
      </c>
      <c r="G52" t="s">
        <v>757</v>
      </c>
    </row>
    <row r="53" spans="1:7" x14ac:dyDescent="0.25">
      <c r="A53" s="87" t="str">
        <f ca="1">CELL("address",'Order form'!Q26)</f>
        <v>'[ALPHA_Order form_2022_EN.xlsm]Order form'!$Q$26</v>
      </c>
      <c r="B53" s="87" t="s">
        <v>270</v>
      </c>
      <c r="C53" s="88" t="s">
        <v>147</v>
      </c>
      <c r="D53" s="88" t="s">
        <v>222</v>
      </c>
      <c r="E53" s="170" t="s">
        <v>702</v>
      </c>
      <c r="F53" s="88" t="s">
        <v>584</v>
      </c>
      <c r="G53" t="s">
        <v>758</v>
      </c>
    </row>
    <row r="54" spans="1:7" x14ac:dyDescent="0.25">
      <c r="A54" s="87" t="str">
        <f ca="1">CELL("address",'Order form'!Q26)</f>
        <v>'[ALPHA_Order form_2022_EN.xlsm]Order form'!$Q$26</v>
      </c>
      <c r="B54" s="87" t="s">
        <v>270</v>
      </c>
      <c r="C54" s="88" t="s">
        <v>289</v>
      </c>
      <c r="D54" s="88" t="s">
        <v>223</v>
      </c>
      <c r="E54" s="88" t="s">
        <v>290</v>
      </c>
      <c r="F54" s="88" t="s">
        <v>585</v>
      </c>
      <c r="G54" t="s">
        <v>759</v>
      </c>
    </row>
    <row r="55" spans="1:7" x14ac:dyDescent="0.25">
      <c r="A55" s="89" t="str">
        <f ca="1">CELL("address",'Order form'!Q33)</f>
        <v>'[ALPHA_Order form_2022_EN.xlsm]Order form'!$Q$33</v>
      </c>
      <c r="B55" s="87" t="s">
        <v>270</v>
      </c>
      <c r="C55" s="152" t="s">
        <v>708</v>
      </c>
      <c r="D55" s="152" t="s">
        <v>708</v>
      </c>
      <c r="E55" s="170" t="s">
        <v>708</v>
      </c>
      <c r="F55" s="170" t="s">
        <v>708</v>
      </c>
      <c r="G55" t="s">
        <v>708</v>
      </c>
    </row>
    <row r="56" spans="1:7" x14ac:dyDescent="0.25">
      <c r="A56" s="89" t="str">
        <f ca="1">CELL("address",'Order form'!Q33)</f>
        <v>'[ALPHA_Order form_2022_EN.xlsm]Order form'!$Q$33</v>
      </c>
      <c r="B56" s="87" t="s">
        <v>270</v>
      </c>
      <c r="C56" s="152" t="s">
        <v>709</v>
      </c>
      <c r="D56" s="152" t="s">
        <v>709</v>
      </c>
      <c r="E56" s="170" t="s">
        <v>709</v>
      </c>
      <c r="F56" s="170" t="s">
        <v>709</v>
      </c>
      <c r="G56" t="s">
        <v>709</v>
      </c>
    </row>
    <row r="57" spans="1:7" x14ac:dyDescent="0.25">
      <c r="A57" s="89" t="str">
        <f ca="1">CELL("address",'Order form'!Q33)</f>
        <v>'[ALPHA_Order form_2022_EN.xlsm]Order form'!$Q$33</v>
      </c>
      <c r="B57" s="87" t="s">
        <v>270</v>
      </c>
      <c r="C57" s="138" t="s">
        <v>539</v>
      </c>
      <c r="D57" s="138" t="s">
        <v>539</v>
      </c>
      <c r="E57" s="90" t="s">
        <v>539</v>
      </c>
      <c r="F57" s="90" t="s">
        <v>539</v>
      </c>
      <c r="G57" s="90" t="s">
        <v>539</v>
      </c>
    </row>
    <row r="58" spans="1:7" x14ac:dyDescent="0.25">
      <c r="A58" s="89" t="str">
        <f ca="1">CELL("address",'Order form'!Q33)</f>
        <v>'[ALPHA_Order form_2022_EN.xlsm]Order form'!$Q$33</v>
      </c>
      <c r="B58" s="87" t="s">
        <v>270</v>
      </c>
      <c r="C58" s="152" t="s">
        <v>695</v>
      </c>
      <c r="D58" s="152" t="s">
        <v>696</v>
      </c>
      <c r="E58" s="90" t="s">
        <v>697</v>
      </c>
      <c r="F58" s="90" t="s">
        <v>698</v>
      </c>
      <c r="G58" t="s">
        <v>760</v>
      </c>
    </row>
    <row r="59" spans="1:7" x14ac:dyDescent="0.25">
      <c r="A59" s="89" t="str">
        <f ca="1">CELL("address",'Order form'!Q33)</f>
        <v>'[ALPHA_Order form_2022_EN.xlsm]Order form'!$Q$33</v>
      </c>
      <c r="B59" s="87" t="s">
        <v>270</v>
      </c>
      <c r="C59" s="151" t="s">
        <v>541</v>
      </c>
      <c r="D59" s="138" t="s">
        <v>540</v>
      </c>
      <c r="E59" s="90" t="s">
        <v>541</v>
      </c>
      <c r="F59" s="90" t="s">
        <v>541</v>
      </c>
      <c r="G59" s="90" t="s">
        <v>541</v>
      </c>
    </row>
    <row r="60" spans="1:7" x14ac:dyDescent="0.25">
      <c r="A60" s="87" t="str">
        <f ca="1">CELL("address",'Order form'!B35)</f>
        <v>'[ALPHA_Order form_2022_EN.xlsm]Order form'!$B$35</v>
      </c>
      <c r="B60" s="87" t="s">
        <v>242</v>
      </c>
      <c r="C60" s="88" t="s">
        <v>81</v>
      </c>
      <c r="D60" s="88" t="s">
        <v>187</v>
      </c>
      <c r="E60" s="88" t="s">
        <v>343</v>
      </c>
      <c r="F60" s="88" t="s">
        <v>586</v>
      </c>
      <c r="G60" t="s">
        <v>761</v>
      </c>
    </row>
    <row r="61" spans="1:7" x14ac:dyDescent="0.25">
      <c r="A61" s="87" t="str">
        <f ca="1">CELL("address",'Order form'!B36)</f>
        <v>'[ALPHA_Order form_2022_EN.xlsm]Order form'!$B$36</v>
      </c>
      <c r="B61" s="87" t="s">
        <v>242</v>
      </c>
      <c r="C61" s="88" t="s">
        <v>60</v>
      </c>
      <c r="D61" s="88" t="s">
        <v>188</v>
      </c>
      <c r="E61" s="88" t="s">
        <v>345</v>
      </c>
      <c r="F61" s="88" t="s">
        <v>587</v>
      </c>
      <c r="G61" t="s">
        <v>762</v>
      </c>
    </row>
    <row r="62" spans="1:7" x14ac:dyDescent="0.25">
      <c r="A62" s="87" t="str">
        <f ca="1">CELL("address",'Order form'!B37)</f>
        <v>'[ALPHA_Order form_2022_EN.xlsm]Order form'!$B$37</v>
      </c>
      <c r="B62" s="87" t="s">
        <v>242</v>
      </c>
      <c r="C62" s="88" t="s">
        <v>79</v>
      </c>
      <c r="D62" s="88" t="s">
        <v>189</v>
      </c>
      <c r="E62" s="88" t="s">
        <v>347</v>
      </c>
      <c r="F62" s="88" t="s">
        <v>588</v>
      </c>
      <c r="G62" t="s">
        <v>763</v>
      </c>
    </row>
    <row r="63" spans="1:7" x14ac:dyDescent="0.25">
      <c r="A63" s="87" t="str">
        <f ca="1">CELL("address",'Order form'!B38)</f>
        <v>'[ALPHA_Order form_2022_EN.xlsm]Order form'!$B$38</v>
      </c>
      <c r="B63" s="87" t="s">
        <v>242</v>
      </c>
      <c r="C63" s="88" t="s">
        <v>83</v>
      </c>
      <c r="D63" s="88" t="s">
        <v>190</v>
      </c>
      <c r="E63" s="88" t="s">
        <v>349</v>
      </c>
      <c r="F63" s="88" t="s">
        <v>589</v>
      </c>
      <c r="G63" t="s">
        <v>764</v>
      </c>
    </row>
    <row r="64" spans="1:7" x14ac:dyDescent="0.25">
      <c r="A64" s="87" t="str">
        <f ca="1">CELL("address",'Order form'!B39)</f>
        <v>'[ALPHA_Order form_2022_EN.xlsm]Order form'!$B$39</v>
      </c>
      <c r="B64" s="87" t="s">
        <v>242</v>
      </c>
      <c r="C64" s="88" t="s">
        <v>110</v>
      </c>
      <c r="D64" s="88" t="s">
        <v>191</v>
      </c>
      <c r="E64" s="88" t="s">
        <v>351</v>
      </c>
      <c r="F64" s="88" t="s">
        <v>640</v>
      </c>
      <c r="G64" t="s">
        <v>765</v>
      </c>
    </row>
    <row r="65" spans="1:7" x14ac:dyDescent="0.25">
      <c r="A65" s="87" t="str">
        <f ca="1">CELL("address",'Order form'!B40)</f>
        <v>'[ALPHA_Order form_2022_EN.xlsm]Order form'!$B$40</v>
      </c>
      <c r="B65" s="87" t="s">
        <v>242</v>
      </c>
      <c r="C65" s="88" t="s">
        <v>82</v>
      </c>
      <c r="D65" s="88" t="s">
        <v>192</v>
      </c>
      <c r="E65" s="88" t="s">
        <v>353</v>
      </c>
      <c r="F65" s="88" t="s">
        <v>590</v>
      </c>
      <c r="G65" t="s">
        <v>766</v>
      </c>
    </row>
    <row r="66" spans="1:7" x14ac:dyDescent="0.25">
      <c r="A66" s="87" t="str">
        <f ca="1">CELL("address",'Order form'!B41)</f>
        <v>'[ALPHA_Order form_2022_EN.xlsm]Order form'!$B$41</v>
      </c>
      <c r="B66" s="87" t="s">
        <v>242</v>
      </c>
      <c r="C66" s="151" t="s">
        <v>686</v>
      </c>
      <c r="D66" s="151" t="s">
        <v>685</v>
      </c>
      <c r="E66" s="88" t="s">
        <v>355</v>
      </c>
      <c r="F66" s="88" t="s">
        <v>591</v>
      </c>
      <c r="G66" t="s">
        <v>767</v>
      </c>
    </row>
    <row r="67" spans="1:7" x14ac:dyDescent="0.25">
      <c r="A67" s="87" t="str">
        <f ca="1">CELL("address",'Order form'!B42)</f>
        <v>'[ALPHA_Order form_2022_EN.xlsm]Order form'!$B$42</v>
      </c>
      <c r="B67" s="87" t="s">
        <v>242</v>
      </c>
      <c r="C67" s="88" t="s">
        <v>115</v>
      </c>
      <c r="D67" s="88" t="s">
        <v>357</v>
      </c>
      <c r="E67" s="88" t="s">
        <v>358</v>
      </c>
      <c r="F67" s="170" t="s">
        <v>641</v>
      </c>
      <c r="G67" t="s">
        <v>768</v>
      </c>
    </row>
    <row r="68" spans="1:7" x14ac:dyDescent="0.25">
      <c r="A68" s="87" t="str">
        <f ca="1">CELL("address",'Order form'!B43)</f>
        <v>'[ALPHA_Order form_2022_EN.xlsm]Order form'!$B$43</v>
      </c>
      <c r="B68" s="87" t="s">
        <v>242</v>
      </c>
      <c r="C68" s="202" t="s">
        <v>950</v>
      </c>
      <c r="D68" s="203" t="s">
        <v>956</v>
      </c>
      <c r="E68" s="202" t="s">
        <v>951</v>
      </c>
      <c r="F68" s="202" t="s">
        <v>952</v>
      </c>
      <c r="G68" s="202" t="s">
        <v>953</v>
      </c>
    </row>
    <row r="69" spans="1:7" x14ac:dyDescent="0.25">
      <c r="A69" s="87" t="str">
        <f ca="1">CELL("address",'Order form'!B44)</f>
        <v>'[ALPHA_Order form_2022_EN.xlsm]Order form'!$B$44</v>
      </c>
      <c r="B69" s="87" t="s">
        <v>242</v>
      </c>
      <c r="C69" s="88" t="s">
        <v>65</v>
      </c>
      <c r="D69" s="88" t="s">
        <v>360</v>
      </c>
      <c r="E69" s="170" t="s">
        <v>703</v>
      </c>
      <c r="F69" s="88" t="s">
        <v>592</v>
      </c>
      <c r="G69" t="s">
        <v>769</v>
      </c>
    </row>
    <row r="70" spans="1:7" x14ac:dyDescent="0.25">
      <c r="A70" s="87" t="str">
        <f ca="1">CELL("address",'Order form'!B45)</f>
        <v>'[ALPHA_Order form_2022_EN.xlsm]Order form'!$B$45</v>
      </c>
      <c r="B70" s="87" t="s">
        <v>242</v>
      </c>
      <c r="C70" s="88" t="s">
        <v>66</v>
      </c>
      <c r="D70" s="88" t="s">
        <v>363</v>
      </c>
      <c r="E70" s="88" t="s">
        <v>364</v>
      </c>
      <c r="F70" s="88" t="s">
        <v>593</v>
      </c>
      <c r="G70" t="s">
        <v>770</v>
      </c>
    </row>
    <row r="71" spans="1:7" x14ac:dyDescent="0.25">
      <c r="A71" s="87" t="str">
        <f ca="1">CELL("address",'Order form'!B46)</f>
        <v>'[ALPHA_Order form_2022_EN.xlsm]Order form'!$B$46</v>
      </c>
      <c r="B71" s="87" t="s">
        <v>242</v>
      </c>
      <c r="C71" s="88" t="s">
        <v>67</v>
      </c>
      <c r="D71" s="88" t="s">
        <v>194</v>
      </c>
      <c r="E71" s="88" t="s">
        <v>524</v>
      </c>
      <c r="F71" s="170" t="s">
        <v>594</v>
      </c>
      <c r="G71" t="s">
        <v>771</v>
      </c>
    </row>
    <row r="72" spans="1:7" x14ac:dyDescent="0.25">
      <c r="A72" s="87" t="str">
        <f ca="1">CELL("address",'Order form'!B47)</f>
        <v>'[ALPHA_Order form_2022_EN.xlsm]Order form'!$B$47</v>
      </c>
      <c r="B72" s="87" t="s">
        <v>242</v>
      </c>
      <c r="C72" s="88" t="s">
        <v>195</v>
      </c>
      <c r="D72" s="88" t="s">
        <v>368</v>
      </c>
      <c r="E72" s="88" t="s">
        <v>369</v>
      </c>
      <c r="F72" s="170" t="s">
        <v>642</v>
      </c>
      <c r="G72" t="s">
        <v>772</v>
      </c>
    </row>
    <row r="73" spans="1:7" x14ac:dyDescent="0.25">
      <c r="A73" s="87" t="str">
        <f ca="1">CELL("address",'Order form'!B48)</f>
        <v>'[ALPHA_Order form_2022_EN.xlsm]Order form'!$B$48</v>
      </c>
      <c r="B73" s="87" t="s">
        <v>242</v>
      </c>
      <c r="C73" s="190" t="s">
        <v>876</v>
      </c>
      <c r="D73" s="190" t="s">
        <v>877</v>
      </c>
      <c r="E73" s="190" t="s">
        <v>878</v>
      </c>
      <c r="F73" t="s">
        <v>879</v>
      </c>
      <c r="G73" t="s">
        <v>880</v>
      </c>
    </row>
    <row r="74" spans="1:7" x14ac:dyDescent="0.25">
      <c r="A74" s="87" t="str">
        <f ca="1">CELL("address",'Order form'!Q36)</f>
        <v>'[ALPHA_Order form_2022_EN.xlsm]Order form'!$Q$36</v>
      </c>
      <c r="B74" s="87" t="s">
        <v>270</v>
      </c>
      <c r="C74" s="88" t="s">
        <v>141</v>
      </c>
      <c r="D74" s="88" t="s">
        <v>237</v>
      </c>
      <c r="E74" s="90" t="s">
        <v>492</v>
      </c>
      <c r="F74" s="90" t="s">
        <v>643</v>
      </c>
      <c r="G74" t="s">
        <v>773</v>
      </c>
    </row>
    <row r="75" spans="1:7" x14ac:dyDescent="0.25">
      <c r="A75" s="87" t="str">
        <f ca="1">CELL("address",'Order form'!Q36)</f>
        <v>'[ALPHA_Order form_2022_EN.xlsm]Order form'!$Q$36</v>
      </c>
      <c r="B75" s="87" t="s">
        <v>270</v>
      </c>
      <c r="C75" s="198" t="s">
        <v>149</v>
      </c>
      <c r="D75" s="198" t="s">
        <v>236</v>
      </c>
      <c r="E75" s="90" t="s">
        <v>912</v>
      </c>
      <c r="F75" s="90" t="s">
        <v>913</v>
      </c>
      <c r="G75" t="s">
        <v>914</v>
      </c>
    </row>
    <row r="76" spans="1:7" x14ac:dyDescent="0.25">
      <c r="A76" s="89" t="str">
        <f ca="1">CELL("address",'Order form'!AN38)</f>
        <v>'[ALPHA_Order form_2022_EN.xlsm]Order form'!$AN$38</v>
      </c>
      <c r="B76" s="89" t="s">
        <v>242</v>
      </c>
      <c r="C76" s="88" t="s">
        <v>87</v>
      </c>
      <c r="D76" s="88" t="s">
        <v>372</v>
      </c>
      <c r="E76" s="88" t="s">
        <v>373</v>
      </c>
      <c r="F76" s="88" t="s">
        <v>595</v>
      </c>
      <c r="G76" t="s">
        <v>774</v>
      </c>
    </row>
    <row r="77" spans="1:7" x14ac:dyDescent="0.25">
      <c r="A77" s="89" t="str">
        <f ca="1">CELL("address",'Order form'!AN39)</f>
        <v>'[ALPHA_Order form_2022_EN.xlsm]Order form'!$AN$39</v>
      </c>
      <c r="B77" s="89" t="s">
        <v>242</v>
      </c>
      <c r="C77" s="88" t="s">
        <v>90</v>
      </c>
      <c r="D77" s="142" t="s">
        <v>646</v>
      </c>
      <c r="E77" s="170" t="s">
        <v>645</v>
      </c>
      <c r="F77" s="170" t="s">
        <v>644</v>
      </c>
      <c r="G77" t="s">
        <v>775</v>
      </c>
    </row>
    <row r="78" spans="1:7" x14ac:dyDescent="0.25">
      <c r="A78" s="89" t="str">
        <f ca="1">CELL("address",'Order form'!AN40)</f>
        <v>'[ALPHA_Order form_2022_EN.xlsm]Order form'!$AN$40</v>
      </c>
      <c r="B78" s="89" t="s">
        <v>242</v>
      </c>
      <c r="C78" s="88" t="s">
        <v>93</v>
      </c>
      <c r="D78" s="88" t="s">
        <v>378</v>
      </c>
      <c r="E78" s="170" t="s">
        <v>401</v>
      </c>
      <c r="F78" s="170" t="s">
        <v>648</v>
      </c>
      <c r="G78" t="s">
        <v>776</v>
      </c>
    </row>
    <row r="79" spans="1:7" x14ac:dyDescent="0.25">
      <c r="A79" s="89" t="str">
        <f ca="1">CELL("address",'Order form'!AN41)</f>
        <v>'[ALPHA_Order form_2022_EN.xlsm]Order form'!$AN$41</v>
      </c>
      <c r="B79" s="89" t="s">
        <v>242</v>
      </c>
      <c r="C79" s="88" t="s">
        <v>96</v>
      </c>
      <c r="D79" s="88" t="s">
        <v>381</v>
      </c>
      <c r="E79" s="170" t="s">
        <v>647</v>
      </c>
      <c r="F79" s="88" t="s">
        <v>596</v>
      </c>
      <c r="G79" t="s">
        <v>596</v>
      </c>
    </row>
    <row r="80" spans="1:7" x14ac:dyDescent="0.25">
      <c r="A80" s="89" t="str">
        <f ca="1">CELL("address",'Order form'!AN42)</f>
        <v>'[ALPHA_Order form_2022_EN.xlsm]Order form'!$AN$42</v>
      </c>
      <c r="B80" s="89" t="s">
        <v>242</v>
      </c>
      <c r="C80" s="88" t="s">
        <v>99</v>
      </c>
      <c r="D80" s="88" t="s">
        <v>99</v>
      </c>
      <c r="E80" s="88" t="s">
        <v>99</v>
      </c>
      <c r="F80" s="88" t="s">
        <v>99</v>
      </c>
      <c r="G80" t="s">
        <v>99</v>
      </c>
    </row>
    <row r="81" spans="1:7" x14ac:dyDescent="0.25">
      <c r="A81" s="89" t="str">
        <f ca="1">CELL("address",'Order form'!AN43)</f>
        <v>'[ALPHA_Order form_2022_EN.xlsm]Order form'!$AN$43</v>
      </c>
      <c r="B81" s="89" t="s">
        <v>242</v>
      </c>
      <c r="C81" s="151" t="s">
        <v>681</v>
      </c>
      <c r="D81" s="151" t="s">
        <v>682</v>
      </c>
      <c r="E81" s="170" t="s">
        <v>683</v>
      </c>
      <c r="F81" s="170" t="s">
        <v>684</v>
      </c>
      <c r="G81" t="s">
        <v>777</v>
      </c>
    </row>
    <row r="82" spans="1:7" x14ac:dyDescent="0.25">
      <c r="A82" s="89" t="str">
        <f ca="1">CELL("address",'Order form'!AO38)</f>
        <v>'[ALPHA_Order form_2022_EN.xlsm]Order form'!$AO$38</v>
      </c>
      <c r="B82" s="89" t="s">
        <v>242</v>
      </c>
      <c r="C82" s="88" t="s">
        <v>88</v>
      </c>
      <c r="D82" s="88" t="s">
        <v>388</v>
      </c>
      <c r="E82" s="88" t="s">
        <v>389</v>
      </c>
      <c r="F82" s="170" t="s">
        <v>649</v>
      </c>
      <c r="G82" t="s">
        <v>778</v>
      </c>
    </row>
    <row r="83" spans="1:7" x14ac:dyDescent="0.25">
      <c r="A83" s="89" t="str">
        <f ca="1">CELL("address",'Order form'!AO39)</f>
        <v>'[ALPHA_Order form_2022_EN.xlsm]Order form'!$AO$39</v>
      </c>
      <c r="B83" s="89" t="s">
        <v>242</v>
      </c>
      <c r="C83" s="88" t="s">
        <v>91</v>
      </c>
      <c r="D83" s="88" t="s">
        <v>391</v>
      </c>
      <c r="E83" s="170" t="s">
        <v>704</v>
      </c>
      <c r="F83" s="170" t="s">
        <v>650</v>
      </c>
      <c r="G83" t="s">
        <v>779</v>
      </c>
    </row>
    <row r="84" spans="1:7" x14ac:dyDescent="0.25">
      <c r="A84" s="89" t="str">
        <f ca="1">CELL("address",'Order form'!AO40)</f>
        <v>'[ALPHA_Order form_2022_EN.xlsm]Order form'!$AO$40</v>
      </c>
      <c r="B84" s="89" t="s">
        <v>242</v>
      </c>
      <c r="C84" s="88" t="s">
        <v>94</v>
      </c>
      <c r="D84" s="88" t="s">
        <v>394</v>
      </c>
      <c r="E84" s="170" t="s">
        <v>705</v>
      </c>
      <c r="F84" s="170" t="s">
        <v>651</v>
      </c>
      <c r="G84" t="s">
        <v>780</v>
      </c>
    </row>
    <row r="85" spans="1:7" x14ac:dyDescent="0.25">
      <c r="A85" s="89" t="str">
        <f ca="1">CELL("address",'Order form'!AO41)</f>
        <v>'[ALPHA_Order form_2022_EN.xlsm]Order form'!$AO$41</v>
      </c>
      <c r="B85" s="89" t="s">
        <v>242</v>
      </c>
      <c r="C85" s="88" t="s">
        <v>97</v>
      </c>
      <c r="D85" s="88" t="s">
        <v>397</v>
      </c>
      <c r="E85" s="170" t="s">
        <v>707</v>
      </c>
      <c r="F85" s="88" t="s">
        <v>597</v>
      </c>
      <c r="G85" t="s">
        <v>781</v>
      </c>
    </row>
    <row r="86" spans="1:7" x14ac:dyDescent="0.25">
      <c r="A86" s="89" t="str">
        <f ca="1">CELL("address",'Order form'!AO42)</f>
        <v>'[ALPHA_Order form_2022_EN.xlsm]Order form'!$AO$42</v>
      </c>
      <c r="B86" s="89" t="s">
        <v>242</v>
      </c>
      <c r="C86" s="88" t="s">
        <v>100</v>
      </c>
      <c r="D86" s="152" t="s">
        <v>699</v>
      </c>
      <c r="E86" s="88" t="s">
        <v>401</v>
      </c>
      <c r="F86" s="88" t="s">
        <v>598</v>
      </c>
      <c r="G86" t="s">
        <v>782</v>
      </c>
    </row>
    <row r="87" spans="1:7" x14ac:dyDescent="0.25">
      <c r="A87" s="89" t="str">
        <f ca="1">CELL("address",'Order form'!AO43)</f>
        <v>'[ALPHA_Order form_2022_EN.xlsm]Order form'!$AO$43</v>
      </c>
      <c r="B87" s="89" t="s">
        <v>242</v>
      </c>
      <c r="C87" s="88" t="s">
        <v>103</v>
      </c>
      <c r="D87" s="151" t="s">
        <v>671</v>
      </c>
      <c r="E87" s="88" t="s">
        <v>404</v>
      </c>
      <c r="F87" s="88" t="s">
        <v>599</v>
      </c>
      <c r="G87" t="s">
        <v>783</v>
      </c>
    </row>
    <row r="88" spans="1:7" x14ac:dyDescent="0.25">
      <c r="A88" s="89" t="str">
        <f ca="1">CELL("address",'Order form'!AP38)</f>
        <v>'[ALPHA_Order form_2022_EN.xlsm]Order form'!$AP$38</v>
      </c>
      <c r="B88" s="89" t="s">
        <v>242</v>
      </c>
      <c r="C88" s="88" t="s">
        <v>88</v>
      </c>
      <c r="D88" s="152" t="s">
        <v>388</v>
      </c>
      <c r="E88" s="88" t="s">
        <v>389</v>
      </c>
      <c r="F88" s="170" t="s">
        <v>649</v>
      </c>
      <c r="G88" t="s">
        <v>778</v>
      </c>
    </row>
    <row r="89" spans="1:7" x14ac:dyDescent="0.25">
      <c r="A89" s="89" t="str">
        <f ca="1">CELL("address",'Order form'!AP39)</f>
        <v>'[ALPHA_Order form_2022_EN.xlsm]Order form'!$AP$39</v>
      </c>
      <c r="B89" s="89" t="s">
        <v>242</v>
      </c>
      <c r="C89" s="88" t="s">
        <v>91</v>
      </c>
      <c r="D89" s="88" t="s">
        <v>391</v>
      </c>
      <c r="E89" s="170" t="s">
        <v>704</v>
      </c>
      <c r="F89" s="170" t="s">
        <v>650</v>
      </c>
      <c r="G89" t="s">
        <v>779</v>
      </c>
    </row>
    <row r="90" spans="1:7" x14ac:dyDescent="0.25">
      <c r="A90" s="89" t="str">
        <f ca="1">CELL("address",'Order form'!AP40)</f>
        <v>'[ALPHA_Order form_2022_EN.xlsm]Order form'!$AP$40</v>
      </c>
      <c r="B90" s="89" t="s">
        <v>242</v>
      </c>
      <c r="C90" s="88" t="s">
        <v>94</v>
      </c>
      <c r="D90" s="88" t="s">
        <v>394</v>
      </c>
      <c r="E90" s="170" t="s">
        <v>705</v>
      </c>
      <c r="F90" s="170" t="s">
        <v>651</v>
      </c>
      <c r="G90" t="s">
        <v>780</v>
      </c>
    </row>
    <row r="91" spans="1:7" x14ac:dyDescent="0.25">
      <c r="A91" s="89" t="str">
        <f ca="1">CELL("address",'Order form'!AP41)</f>
        <v>'[ALPHA_Order form_2022_EN.xlsm]Order form'!$AP$41</v>
      </c>
      <c r="B91" s="89" t="s">
        <v>242</v>
      </c>
      <c r="C91" s="88" t="s">
        <v>97</v>
      </c>
      <c r="D91" s="88" t="s">
        <v>397</v>
      </c>
      <c r="E91" s="170" t="s">
        <v>707</v>
      </c>
      <c r="F91" s="88" t="s">
        <v>597</v>
      </c>
      <c r="G91" t="s">
        <v>781</v>
      </c>
    </row>
    <row r="92" spans="1:7" x14ac:dyDescent="0.25">
      <c r="A92" s="89" t="str">
        <f ca="1">CELL("address",'Order form'!AP42)</f>
        <v>'[ALPHA_Order form_2022_EN.xlsm]Order form'!$AP$42</v>
      </c>
      <c r="B92" s="89" t="s">
        <v>242</v>
      </c>
      <c r="C92" s="88" t="s">
        <v>100</v>
      </c>
      <c r="D92" s="88" t="s">
        <v>400</v>
      </c>
      <c r="E92" s="88" t="s">
        <v>401</v>
      </c>
      <c r="F92" s="88" t="s">
        <v>598</v>
      </c>
      <c r="G92" t="s">
        <v>782</v>
      </c>
    </row>
    <row r="93" spans="1:7" x14ac:dyDescent="0.25">
      <c r="A93" s="89" t="str">
        <f ca="1">CELL("address",'Order form'!AP43)</f>
        <v>'[ALPHA_Order form_2022_EN.xlsm]Order form'!$AP$43</v>
      </c>
      <c r="B93" s="89" t="s">
        <v>242</v>
      </c>
      <c r="C93" s="88" t="s">
        <v>103</v>
      </c>
      <c r="D93" s="151" t="s">
        <v>671</v>
      </c>
      <c r="E93" s="88" t="s">
        <v>404</v>
      </c>
      <c r="F93" s="88" t="s">
        <v>599</v>
      </c>
      <c r="G93" t="s">
        <v>783</v>
      </c>
    </row>
    <row r="94" spans="1:7" x14ac:dyDescent="0.25">
      <c r="A94" s="89" t="str">
        <f ca="1">CELL("address",'Order form'!AQ38)</f>
        <v>'[ALPHA_Order form_2022_EN.xlsm]Order form'!$AQ$38</v>
      </c>
      <c r="B94" s="89" t="s">
        <v>242</v>
      </c>
      <c r="C94" s="88" t="s">
        <v>89</v>
      </c>
      <c r="D94" s="151" t="s">
        <v>676</v>
      </c>
      <c r="E94" s="88" t="s">
        <v>413</v>
      </c>
      <c r="F94" s="88" t="s">
        <v>600</v>
      </c>
      <c r="G94" t="s">
        <v>784</v>
      </c>
    </row>
    <row r="95" spans="1:7" x14ac:dyDescent="0.25">
      <c r="A95" s="89" t="str">
        <f ca="1">CELL("address",'Order form'!AQ39)</f>
        <v>'[ALPHA_Order form_2022_EN.xlsm]Order form'!$AQ$39</v>
      </c>
      <c r="B95" s="89" t="s">
        <v>242</v>
      </c>
      <c r="C95" s="88" t="s">
        <v>92</v>
      </c>
      <c r="D95" s="151" t="s">
        <v>677</v>
      </c>
      <c r="E95" s="170" t="s">
        <v>706</v>
      </c>
      <c r="F95" s="88" t="s">
        <v>601</v>
      </c>
      <c r="G95" t="s">
        <v>785</v>
      </c>
    </row>
    <row r="96" spans="1:7" x14ac:dyDescent="0.25">
      <c r="A96" s="89" t="str">
        <f ca="1">CELL("address",'Order form'!AQ40)</f>
        <v>'[ALPHA_Order form_2022_EN.xlsm]Order form'!$AQ$40</v>
      </c>
      <c r="B96" s="89" t="s">
        <v>242</v>
      </c>
      <c r="C96" s="88" t="s">
        <v>95</v>
      </c>
      <c r="D96" s="151" t="s">
        <v>678</v>
      </c>
      <c r="E96" s="88" t="s">
        <v>419</v>
      </c>
      <c r="F96" s="88" t="s">
        <v>602</v>
      </c>
      <c r="G96" t="s">
        <v>786</v>
      </c>
    </row>
    <row r="97" spans="1:7" x14ac:dyDescent="0.25">
      <c r="A97" s="89" t="str">
        <f ca="1">CELL("address",'Order form'!AQ41)</f>
        <v>'[ALPHA_Order form_2022_EN.xlsm]Order form'!$AQ$41</v>
      </c>
      <c r="B97" s="89" t="s">
        <v>242</v>
      </c>
      <c r="C97" s="88" t="s">
        <v>105</v>
      </c>
      <c r="D97" s="151" t="s">
        <v>679</v>
      </c>
      <c r="E97" s="88" t="s">
        <v>422</v>
      </c>
      <c r="F97" s="88" t="s">
        <v>603</v>
      </c>
      <c r="G97" t="s">
        <v>787</v>
      </c>
    </row>
    <row r="98" spans="1:7" x14ac:dyDescent="0.25">
      <c r="A98" s="89" t="str">
        <f ca="1">CELL("address",'Order form'!AQ42)</f>
        <v>'[ALPHA_Order form_2022_EN.xlsm]Order form'!$AQ$42</v>
      </c>
      <c r="B98" s="89" t="s">
        <v>242</v>
      </c>
      <c r="C98" s="88" t="s">
        <v>106</v>
      </c>
      <c r="D98" s="151" t="s">
        <v>680</v>
      </c>
      <c r="E98" s="88" t="s">
        <v>425</v>
      </c>
      <c r="F98" s="88" t="s">
        <v>604</v>
      </c>
      <c r="G98" t="s">
        <v>788</v>
      </c>
    </row>
    <row r="99" spans="1:7" x14ac:dyDescent="0.25">
      <c r="A99" s="89" t="str">
        <f ca="1">CELL("address",'Order form'!AQ43)</f>
        <v>'[ALPHA_Order form_2022_EN.xlsm]Order form'!$AQ$43</v>
      </c>
      <c r="B99" s="89" t="s">
        <v>242</v>
      </c>
      <c r="C99" s="88" t="s">
        <v>98</v>
      </c>
      <c r="D99" s="88" t="s">
        <v>427</v>
      </c>
      <c r="E99" s="88" t="s">
        <v>428</v>
      </c>
      <c r="F99" s="88" t="s">
        <v>605</v>
      </c>
      <c r="G99" t="s">
        <v>789</v>
      </c>
    </row>
    <row r="100" spans="1:7" x14ac:dyDescent="0.25">
      <c r="A100" s="89" t="str">
        <f ca="1">CELL("address",'Order form'!AQ44)</f>
        <v>'[ALPHA_Order form_2022_EN.xlsm]Order form'!$AQ$44</v>
      </c>
      <c r="B100" s="89" t="s">
        <v>242</v>
      </c>
      <c r="C100" s="88" t="s">
        <v>101</v>
      </c>
      <c r="D100" s="88" t="s">
        <v>430</v>
      </c>
      <c r="E100" s="88" t="s">
        <v>431</v>
      </c>
      <c r="F100" s="88" t="s">
        <v>606</v>
      </c>
      <c r="G100" t="s">
        <v>790</v>
      </c>
    </row>
    <row r="101" spans="1:7" x14ac:dyDescent="0.25">
      <c r="A101" s="89" t="str">
        <f ca="1">CELL("address",'Order form'!AQ45)</f>
        <v>'[ALPHA_Order form_2022_EN.xlsm]Order form'!$AQ$45</v>
      </c>
      <c r="B101" s="89" t="s">
        <v>242</v>
      </c>
      <c r="C101" s="88" t="s">
        <v>104</v>
      </c>
      <c r="D101" s="88" t="s">
        <v>433</v>
      </c>
      <c r="E101" s="88" t="s">
        <v>434</v>
      </c>
      <c r="F101" s="88" t="s">
        <v>607</v>
      </c>
      <c r="G101" t="s">
        <v>791</v>
      </c>
    </row>
    <row r="102" spans="1:7" x14ac:dyDescent="0.25">
      <c r="A102" s="89" t="str">
        <f ca="1">CELL("address",'Order form'!AQ46)</f>
        <v>'[ALPHA_Order form_2022_EN.xlsm]Order form'!$AQ$46</v>
      </c>
      <c r="B102" s="89" t="s">
        <v>242</v>
      </c>
      <c r="C102" s="151" t="s">
        <v>117</v>
      </c>
      <c r="D102" s="151" t="s">
        <v>673</v>
      </c>
      <c r="E102" s="170" t="s">
        <v>674</v>
      </c>
      <c r="F102" s="170" t="s">
        <v>675</v>
      </c>
      <c r="G102" t="s">
        <v>792</v>
      </c>
    </row>
    <row r="103" spans="1:7" x14ac:dyDescent="0.25">
      <c r="A103" s="89" t="str">
        <f ca="1">CELL("address",'Order form'!Q38)</f>
        <v>'[ALPHA_Order form_2022_EN.xlsm]Order form'!$Q$38</v>
      </c>
      <c r="B103" s="89" t="s">
        <v>436</v>
      </c>
      <c r="C103" s="88" t="s">
        <v>87</v>
      </c>
      <c r="D103" s="88" t="s">
        <v>372</v>
      </c>
      <c r="E103" s="88" t="s">
        <v>373</v>
      </c>
      <c r="F103" s="88" t="s">
        <v>595</v>
      </c>
      <c r="G103" t="s">
        <v>774</v>
      </c>
    </row>
    <row r="104" spans="1:7" x14ac:dyDescent="0.25">
      <c r="A104" s="89" t="str">
        <f ca="1">CELL("address",'Order form'!Q38)</f>
        <v>'[ALPHA_Order form_2022_EN.xlsm]Order form'!$Q$38</v>
      </c>
      <c r="B104" s="89" t="s">
        <v>436</v>
      </c>
      <c r="C104" s="88" t="s">
        <v>90</v>
      </c>
      <c r="D104" s="142" t="s">
        <v>646</v>
      </c>
      <c r="E104" s="170" t="s">
        <v>645</v>
      </c>
      <c r="F104" s="170" t="s">
        <v>644</v>
      </c>
      <c r="G104" t="s">
        <v>775</v>
      </c>
    </row>
    <row r="105" spans="1:7" x14ac:dyDescent="0.25">
      <c r="A105" s="89" t="str">
        <f ca="1">CELL("address",'Order form'!Q38)</f>
        <v>'[ALPHA_Order form_2022_EN.xlsm]Order form'!$Q$38</v>
      </c>
      <c r="B105" s="89" t="s">
        <v>436</v>
      </c>
      <c r="C105" s="88" t="s">
        <v>93</v>
      </c>
      <c r="D105" s="88" t="s">
        <v>378</v>
      </c>
      <c r="E105" s="170" t="s">
        <v>401</v>
      </c>
      <c r="F105" s="170" t="s">
        <v>648</v>
      </c>
      <c r="G105" t="s">
        <v>776</v>
      </c>
    </row>
    <row r="106" spans="1:7" x14ac:dyDescent="0.25">
      <c r="A106" s="89" t="str">
        <f ca="1">CELL("address",'Order form'!Q38)</f>
        <v>'[ALPHA_Order form_2022_EN.xlsm]Order form'!$Q$38</v>
      </c>
      <c r="B106" s="89" t="s">
        <v>436</v>
      </c>
      <c r="C106" s="88" t="s">
        <v>96</v>
      </c>
      <c r="D106" s="88" t="s">
        <v>381</v>
      </c>
      <c r="E106" s="170" t="s">
        <v>647</v>
      </c>
      <c r="F106" s="88" t="s">
        <v>596</v>
      </c>
      <c r="G106" t="s">
        <v>596</v>
      </c>
    </row>
    <row r="107" spans="1:7" x14ac:dyDescent="0.25">
      <c r="A107" s="89" t="str">
        <f ca="1">CELL("address",'Order form'!Q38)</f>
        <v>'[ALPHA_Order form_2022_EN.xlsm]Order form'!$Q$38</v>
      </c>
      <c r="B107" s="89" t="s">
        <v>436</v>
      </c>
      <c r="C107" s="88" t="s">
        <v>99</v>
      </c>
      <c r="D107" s="88" t="s">
        <v>99</v>
      </c>
      <c r="E107" s="88" t="s">
        <v>99</v>
      </c>
      <c r="F107" s="88" t="s">
        <v>99</v>
      </c>
      <c r="G107" t="s">
        <v>99</v>
      </c>
    </row>
    <row r="108" spans="1:7" x14ac:dyDescent="0.25">
      <c r="A108" s="89" t="str">
        <f ca="1">CELL("address",'Order form'!Q38)</f>
        <v>'[ALPHA_Order form_2022_EN.xlsm]Order form'!$Q$38</v>
      </c>
      <c r="B108" s="89" t="s">
        <v>436</v>
      </c>
      <c r="C108" s="151" t="s">
        <v>681</v>
      </c>
      <c r="D108" s="151" t="s">
        <v>682</v>
      </c>
      <c r="E108" s="170" t="s">
        <v>683</v>
      </c>
      <c r="F108" s="170" t="s">
        <v>684</v>
      </c>
      <c r="G108" t="s">
        <v>777</v>
      </c>
    </row>
    <row r="109" spans="1:7" x14ac:dyDescent="0.25">
      <c r="A109" s="89" t="str">
        <f ca="1">CELL("address",'Order form'!Q38)</f>
        <v>'[ALPHA_Order form_2022_EN.xlsm]Order form'!$Q$38</v>
      </c>
      <c r="B109" s="89" t="s">
        <v>436</v>
      </c>
      <c r="C109" s="88" t="s">
        <v>88</v>
      </c>
      <c r="D109" s="88" t="s">
        <v>388</v>
      </c>
      <c r="E109" s="88" t="s">
        <v>389</v>
      </c>
      <c r="F109" s="170" t="s">
        <v>649</v>
      </c>
      <c r="G109" t="s">
        <v>778</v>
      </c>
    </row>
    <row r="110" spans="1:7" x14ac:dyDescent="0.25">
      <c r="A110" s="89" t="str">
        <f ca="1">CELL("address",'Order form'!Q38)</f>
        <v>'[ALPHA_Order form_2022_EN.xlsm]Order form'!$Q$38</v>
      </c>
      <c r="B110" s="89" t="s">
        <v>436</v>
      </c>
      <c r="C110" s="88" t="s">
        <v>91</v>
      </c>
      <c r="D110" s="88" t="s">
        <v>391</v>
      </c>
      <c r="E110" s="170" t="s">
        <v>704</v>
      </c>
      <c r="F110" s="170" t="s">
        <v>650</v>
      </c>
      <c r="G110" t="s">
        <v>779</v>
      </c>
    </row>
    <row r="111" spans="1:7" x14ac:dyDescent="0.25">
      <c r="A111" s="89" t="str">
        <f ca="1">CELL("address",'Order form'!Q38)</f>
        <v>'[ALPHA_Order form_2022_EN.xlsm]Order form'!$Q$38</v>
      </c>
      <c r="B111" s="89" t="s">
        <v>436</v>
      </c>
      <c r="C111" s="88" t="s">
        <v>94</v>
      </c>
      <c r="D111" s="88" t="s">
        <v>394</v>
      </c>
      <c r="E111" s="170" t="s">
        <v>705</v>
      </c>
      <c r="F111" s="170" t="s">
        <v>651</v>
      </c>
      <c r="G111" t="s">
        <v>780</v>
      </c>
    </row>
    <row r="112" spans="1:7" x14ac:dyDescent="0.25">
      <c r="A112" s="89" t="str">
        <f ca="1">CELL("address",'Order form'!Q38)</f>
        <v>'[ALPHA_Order form_2022_EN.xlsm]Order form'!$Q$38</v>
      </c>
      <c r="B112" s="89" t="s">
        <v>436</v>
      </c>
      <c r="C112" s="88" t="s">
        <v>97</v>
      </c>
      <c r="D112" s="88" t="s">
        <v>397</v>
      </c>
      <c r="E112" s="170" t="s">
        <v>707</v>
      </c>
      <c r="F112" s="88" t="s">
        <v>597</v>
      </c>
      <c r="G112" t="s">
        <v>781</v>
      </c>
    </row>
    <row r="113" spans="1:7" x14ac:dyDescent="0.25">
      <c r="A113" s="89" t="str">
        <f ca="1">CELL("address",'Order form'!Q38)</f>
        <v>'[ALPHA_Order form_2022_EN.xlsm]Order form'!$Q$38</v>
      </c>
      <c r="B113" s="89" t="s">
        <v>436</v>
      </c>
      <c r="C113" s="88" t="s">
        <v>100</v>
      </c>
      <c r="D113" s="152" t="s">
        <v>699</v>
      </c>
      <c r="E113" s="88" t="s">
        <v>401</v>
      </c>
      <c r="F113" s="88" t="s">
        <v>598</v>
      </c>
      <c r="G113" t="s">
        <v>782</v>
      </c>
    </row>
    <row r="114" spans="1:7" x14ac:dyDescent="0.25">
      <c r="A114" s="89" t="str">
        <f ca="1">CELL("address",'Order form'!Q38)</f>
        <v>'[ALPHA_Order form_2022_EN.xlsm]Order form'!$Q$38</v>
      </c>
      <c r="B114" s="89" t="s">
        <v>436</v>
      </c>
      <c r="C114" s="88" t="s">
        <v>103</v>
      </c>
      <c r="D114" s="151" t="s">
        <v>671</v>
      </c>
      <c r="E114" s="88" t="s">
        <v>404</v>
      </c>
      <c r="F114" s="88" t="s">
        <v>599</v>
      </c>
      <c r="G114" t="s">
        <v>783</v>
      </c>
    </row>
    <row r="115" spans="1:7" x14ac:dyDescent="0.25">
      <c r="A115" s="89" t="str">
        <f ca="1">CELL("address",'Order form'!Q38)</f>
        <v>'[ALPHA_Order form_2022_EN.xlsm]Order form'!$Q$38</v>
      </c>
      <c r="B115" s="89" t="s">
        <v>436</v>
      </c>
      <c r="C115" s="88" t="s">
        <v>89</v>
      </c>
      <c r="D115" s="151" t="s">
        <v>676</v>
      </c>
      <c r="E115" s="88" t="s">
        <v>413</v>
      </c>
      <c r="F115" s="88" t="s">
        <v>600</v>
      </c>
      <c r="G115" t="s">
        <v>784</v>
      </c>
    </row>
    <row r="116" spans="1:7" x14ac:dyDescent="0.25">
      <c r="A116" s="89" t="str">
        <f ca="1">CELL("address",'Order form'!Q38)</f>
        <v>'[ALPHA_Order form_2022_EN.xlsm]Order form'!$Q$38</v>
      </c>
      <c r="B116" s="89" t="s">
        <v>436</v>
      </c>
      <c r="C116" s="88" t="s">
        <v>92</v>
      </c>
      <c r="D116" s="151" t="s">
        <v>677</v>
      </c>
      <c r="E116" s="170" t="s">
        <v>706</v>
      </c>
      <c r="F116" s="88" t="s">
        <v>601</v>
      </c>
      <c r="G116" t="s">
        <v>785</v>
      </c>
    </row>
    <row r="117" spans="1:7" x14ac:dyDescent="0.25">
      <c r="A117" s="89" t="str">
        <f ca="1">CELL("address",'Order form'!Q38)</f>
        <v>'[ALPHA_Order form_2022_EN.xlsm]Order form'!$Q$38</v>
      </c>
      <c r="B117" s="89" t="s">
        <v>436</v>
      </c>
      <c r="C117" s="88" t="s">
        <v>95</v>
      </c>
      <c r="D117" s="151" t="s">
        <v>678</v>
      </c>
      <c r="E117" s="88" t="s">
        <v>419</v>
      </c>
      <c r="F117" s="88" t="s">
        <v>602</v>
      </c>
      <c r="G117" t="s">
        <v>786</v>
      </c>
    </row>
    <row r="118" spans="1:7" x14ac:dyDescent="0.25">
      <c r="A118" s="89" t="str">
        <f ca="1">CELL("address",'Order form'!Q38)</f>
        <v>'[ALPHA_Order form_2022_EN.xlsm]Order form'!$Q$38</v>
      </c>
      <c r="B118" s="89" t="s">
        <v>436</v>
      </c>
      <c r="C118" s="88" t="s">
        <v>105</v>
      </c>
      <c r="D118" s="151" t="s">
        <v>679</v>
      </c>
      <c r="E118" s="88" t="s">
        <v>422</v>
      </c>
      <c r="F118" s="88" t="s">
        <v>603</v>
      </c>
      <c r="G118" t="s">
        <v>787</v>
      </c>
    </row>
    <row r="119" spans="1:7" x14ac:dyDescent="0.25">
      <c r="A119" s="89" t="str">
        <f ca="1">CELL("address",'Order form'!Q38)</f>
        <v>'[ALPHA_Order form_2022_EN.xlsm]Order form'!$Q$38</v>
      </c>
      <c r="B119" s="89" t="s">
        <v>436</v>
      </c>
      <c r="C119" s="88" t="s">
        <v>106</v>
      </c>
      <c r="D119" s="151" t="s">
        <v>680</v>
      </c>
      <c r="E119" s="88" t="s">
        <v>425</v>
      </c>
      <c r="F119" s="88" t="s">
        <v>604</v>
      </c>
      <c r="G119" t="s">
        <v>788</v>
      </c>
    </row>
    <row r="120" spans="1:7" x14ac:dyDescent="0.25">
      <c r="A120" s="89" t="str">
        <f ca="1">CELL("address",'Order form'!Q38)</f>
        <v>'[ALPHA_Order form_2022_EN.xlsm]Order form'!$Q$38</v>
      </c>
      <c r="B120" s="89" t="s">
        <v>436</v>
      </c>
      <c r="C120" s="88" t="s">
        <v>98</v>
      </c>
      <c r="D120" s="88" t="s">
        <v>427</v>
      </c>
      <c r="E120" s="88" t="s">
        <v>428</v>
      </c>
      <c r="F120" s="88" t="s">
        <v>605</v>
      </c>
      <c r="G120" t="s">
        <v>789</v>
      </c>
    </row>
    <row r="121" spans="1:7" x14ac:dyDescent="0.25">
      <c r="A121" s="89" t="str">
        <f ca="1">CELL("address",'Order form'!Q38)</f>
        <v>'[ALPHA_Order form_2022_EN.xlsm]Order form'!$Q$38</v>
      </c>
      <c r="B121" s="89" t="s">
        <v>436</v>
      </c>
      <c r="C121" s="88" t="s">
        <v>101</v>
      </c>
      <c r="D121" s="88" t="s">
        <v>430</v>
      </c>
      <c r="E121" s="88" t="s">
        <v>431</v>
      </c>
      <c r="F121" s="88" t="s">
        <v>606</v>
      </c>
      <c r="G121" t="s">
        <v>790</v>
      </c>
    </row>
    <row r="122" spans="1:7" x14ac:dyDescent="0.25">
      <c r="A122" s="89" t="str">
        <f ca="1">CELL("address",'Order form'!Q38)</f>
        <v>'[ALPHA_Order form_2022_EN.xlsm]Order form'!$Q$38</v>
      </c>
      <c r="B122" s="89" t="s">
        <v>436</v>
      </c>
      <c r="C122" s="88" t="s">
        <v>104</v>
      </c>
      <c r="D122" s="152" t="s">
        <v>700</v>
      </c>
      <c r="E122" s="88" t="s">
        <v>434</v>
      </c>
      <c r="F122" s="88" t="s">
        <v>607</v>
      </c>
      <c r="G122" t="s">
        <v>791</v>
      </c>
    </row>
    <row r="123" spans="1:7" x14ac:dyDescent="0.25">
      <c r="A123" s="89" t="str">
        <f ca="1">CELL("address",'Order form'!Q38)</f>
        <v>'[ALPHA_Order form_2022_EN.xlsm]Order form'!$Q$38</v>
      </c>
      <c r="B123" s="89" t="s">
        <v>436</v>
      </c>
      <c r="C123" s="151" t="s">
        <v>117</v>
      </c>
      <c r="D123" s="151" t="s">
        <v>673</v>
      </c>
      <c r="E123" s="170" t="s">
        <v>674</v>
      </c>
      <c r="F123" s="170" t="s">
        <v>675</v>
      </c>
      <c r="G123" t="s">
        <v>792</v>
      </c>
    </row>
    <row r="124" spans="1:7" x14ac:dyDescent="0.25">
      <c r="A124" s="89" t="str">
        <f ca="1">CELL("address",'Order form'!Q39)</f>
        <v>'[ALPHA_Order form_2022_EN.xlsm]Order form'!$Q$39</v>
      </c>
      <c r="B124" s="89" t="s">
        <v>270</v>
      </c>
      <c r="C124" s="88" t="s">
        <v>150</v>
      </c>
      <c r="D124" s="88" t="s">
        <v>226</v>
      </c>
      <c r="E124" s="88" t="s">
        <v>439</v>
      </c>
      <c r="F124" s="88" t="s">
        <v>150</v>
      </c>
      <c r="G124" t="s">
        <v>150</v>
      </c>
    </row>
    <row r="125" spans="1:7" x14ac:dyDescent="0.25">
      <c r="A125" s="89" t="str">
        <f ca="1">CELL("address",'Order form'!Q39)</f>
        <v>'[ALPHA_Order form_2022_EN.xlsm]Order form'!$Q$39</v>
      </c>
      <c r="B125" s="89" t="s">
        <v>270</v>
      </c>
      <c r="C125" s="199" t="s">
        <v>931</v>
      </c>
      <c r="D125" s="199" t="s">
        <v>933</v>
      </c>
      <c r="E125" s="199" t="s">
        <v>935</v>
      </c>
      <c r="F125" s="199" t="s">
        <v>937</v>
      </c>
      <c r="G125" t="s">
        <v>939</v>
      </c>
    </row>
    <row r="126" spans="1:7" x14ac:dyDescent="0.25">
      <c r="A126" s="89" t="str">
        <f ca="1">CELL("address",'Order form'!Q39)</f>
        <v>'[ALPHA_Order form_2022_EN.xlsm]Order form'!$Q$39</v>
      </c>
      <c r="B126" s="89" t="s">
        <v>270</v>
      </c>
      <c r="C126" s="199" t="s">
        <v>932</v>
      </c>
      <c r="D126" s="199" t="s">
        <v>934</v>
      </c>
      <c r="E126" s="199" t="s">
        <v>936</v>
      </c>
      <c r="F126" s="199" t="s">
        <v>938</v>
      </c>
      <c r="G126" s="200" t="s">
        <v>940</v>
      </c>
    </row>
    <row r="127" spans="1:7" x14ac:dyDescent="0.25">
      <c r="A127" s="89" t="str">
        <f ca="1">CELL("address",'Order form'!Q40)</f>
        <v>'[ALPHA_Order form_2022_EN.xlsm]Order form'!$Q$40</v>
      </c>
      <c r="B127" s="89" t="s">
        <v>270</v>
      </c>
      <c r="C127" s="88" t="s">
        <v>151</v>
      </c>
      <c r="D127" s="88" t="s">
        <v>225</v>
      </c>
      <c r="E127" s="88" t="s">
        <v>438</v>
      </c>
      <c r="F127" s="88" t="s">
        <v>608</v>
      </c>
      <c r="G127" t="s">
        <v>826</v>
      </c>
    </row>
    <row r="128" spans="1:7" x14ac:dyDescent="0.25">
      <c r="A128" s="89" t="str">
        <f ca="1">CELL("address",'Order form'!Q40)</f>
        <v>'[ALPHA_Order form_2022_EN.xlsm]Order form'!$Q$40</v>
      </c>
      <c r="B128" s="89" t="s">
        <v>270</v>
      </c>
      <c r="C128" s="88" t="s">
        <v>150</v>
      </c>
      <c r="D128" s="88" t="s">
        <v>226</v>
      </c>
      <c r="E128" s="88" t="s">
        <v>439</v>
      </c>
      <c r="F128" s="88" t="s">
        <v>150</v>
      </c>
      <c r="G128" t="s">
        <v>150</v>
      </c>
    </row>
    <row r="129" spans="1:7" x14ac:dyDescent="0.25">
      <c r="A129" s="89" t="str">
        <f ca="1">CELL("address",'Order form'!Q41)</f>
        <v>'[ALPHA_Order form_2022_EN.xlsm]Order form'!$Q$41</v>
      </c>
      <c r="B129" s="89" t="s">
        <v>270</v>
      </c>
      <c r="C129" s="88" t="s">
        <v>151</v>
      </c>
      <c r="D129" s="88" t="s">
        <v>225</v>
      </c>
      <c r="E129" s="88" t="s">
        <v>438</v>
      </c>
      <c r="F129" s="88" t="s">
        <v>608</v>
      </c>
      <c r="G129" t="s">
        <v>826</v>
      </c>
    </row>
    <row r="130" spans="1:7" x14ac:dyDescent="0.25">
      <c r="A130" s="89" t="str">
        <f ca="1">CELL("address",'Order form'!Q41)</f>
        <v>'[ALPHA_Order form_2022_EN.xlsm]Order form'!$Q$41</v>
      </c>
      <c r="B130" s="89" t="s">
        <v>270</v>
      </c>
      <c r="C130" s="88" t="s">
        <v>150</v>
      </c>
      <c r="D130" s="88" t="s">
        <v>226</v>
      </c>
      <c r="E130" s="88" t="s">
        <v>439</v>
      </c>
      <c r="F130" s="88" t="s">
        <v>150</v>
      </c>
      <c r="G130" t="s">
        <v>150</v>
      </c>
    </row>
    <row r="131" spans="1:7" x14ac:dyDescent="0.25">
      <c r="A131" s="89" t="str">
        <f ca="1">CELL("address",'Order form'!Q42)</f>
        <v>'[ALPHA_Order form_2022_EN.xlsm]Order form'!$Q$42</v>
      </c>
      <c r="B131" s="89" t="s">
        <v>270</v>
      </c>
      <c r="C131" s="88" t="s">
        <v>112</v>
      </c>
      <c r="D131" s="151" t="s">
        <v>687</v>
      </c>
      <c r="E131" s="88" t="s">
        <v>443</v>
      </c>
      <c r="F131" s="88" t="s">
        <v>609</v>
      </c>
      <c r="G131" t="s">
        <v>793</v>
      </c>
    </row>
    <row r="132" spans="1:7" x14ac:dyDescent="0.25">
      <c r="A132" s="89" t="str">
        <f ca="1">CELL("address",'Order form'!Q42)</f>
        <v>'[ALPHA_Order form_2022_EN.xlsm]Order form'!$Q$42</v>
      </c>
      <c r="B132" s="89" t="s">
        <v>270</v>
      </c>
      <c r="C132" s="88" t="s">
        <v>152</v>
      </c>
      <c r="D132" s="88" t="s">
        <v>228</v>
      </c>
      <c r="E132" s="88" t="s">
        <v>444</v>
      </c>
      <c r="F132" s="88" t="s">
        <v>610</v>
      </c>
      <c r="G132" t="s">
        <v>794</v>
      </c>
    </row>
    <row r="133" spans="1:7" x14ac:dyDescent="0.25">
      <c r="A133" s="89" t="str">
        <f ca="1">CELL("address",'Order form'!Q43)</f>
        <v>'[ALPHA_Order form_2022_EN.xlsm]Order form'!$Q$43</v>
      </c>
      <c r="B133" s="89" t="s">
        <v>270</v>
      </c>
      <c r="C133" s="202" t="s">
        <v>954</v>
      </c>
      <c r="D133" s="203" t="s">
        <v>963</v>
      </c>
      <c r="E133" s="202" t="s">
        <v>954</v>
      </c>
      <c r="F133" s="202" t="s">
        <v>954</v>
      </c>
      <c r="G133" s="202" t="s">
        <v>954</v>
      </c>
    </row>
    <row r="134" spans="1:7" x14ac:dyDescent="0.25">
      <c r="A134" s="89" t="str">
        <f ca="1">CELL("address",'Order form'!Q43)</f>
        <v>'[ALPHA_Order form_2022_EN.xlsm]Order form'!$Q$43</v>
      </c>
      <c r="B134" s="89" t="s">
        <v>270</v>
      </c>
      <c r="C134" s="202" t="s">
        <v>955</v>
      </c>
      <c r="D134" s="203" t="s">
        <v>962</v>
      </c>
      <c r="E134" s="202" t="s">
        <v>955</v>
      </c>
      <c r="F134" s="202" t="s">
        <v>955</v>
      </c>
      <c r="G134" s="202" t="s">
        <v>955</v>
      </c>
    </row>
    <row r="135" spans="1:7" x14ac:dyDescent="0.25">
      <c r="A135" s="87" t="str">
        <f ca="1">CELL("address",'Order form'!Q44)</f>
        <v>'[ALPHA_Order form_2022_EN.xlsm]Order form'!$Q$44</v>
      </c>
      <c r="B135" s="89" t="s">
        <v>270</v>
      </c>
      <c r="C135" s="88" t="s">
        <v>134</v>
      </c>
      <c r="D135" s="88" t="s">
        <v>235</v>
      </c>
      <c r="E135" s="88" t="s">
        <v>446</v>
      </c>
      <c r="F135" s="88" t="s">
        <v>611</v>
      </c>
      <c r="G135" t="s">
        <v>795</v>
      </c>
    </row>
    <row r="136" spans="1:7" x14ac:dyDescent="0.25">
      <c r="A136" s="87" t="str">
        <f ca="1">CELL("address",'Order form'!Q44)</f>
        <v>'[ALPHA_Order form_2022_EN.xlsm]Order form'!$Q$44</v>
      </c>
      <c r="B136" s="89" t="s">
        <v>270</v>
      </c>
      <c r="C136" s="88" t="s">
        <v>153</v>
      </c>
      <c r="D136" s="88" t="s">
        <v>229</v>
      </c>
      <c r="E136" s="88" t="s">
        <v>447</v>
      </c>
      <c r="F136" s="88" t="s">
        <v>612</v>
      </c>
      <c r="G136" t="s">
        <v>796</v>
      </c>
    </row>
    <row r="137" spans="1:7" x14ac:dyDescent="0.25">
      <c r="A137" s="87" t="str">
        <f ca="1">CELL("address",'Order form'!Q45)</f>
        <v>'[ALPHA_Order form_2022_EN.xlsm]Order form'!$Q$45</v>
      </c>
      <c r="B137" s="89" t="s">
        <v>270</v>
      </c>
      <c r="C137" s="88" t="s">
        <v>142</v>
      </c>
      <c r="D137" s="88" t="s">
        <v>230</v>
      </c>
      <c r="E137" s="88" t="s">
        <v>449</v>
      </c>
      <c r="F137" s="88" t="s">
        <v>613</v>
      </c>
      <c r="G137" t="s">
        <v>797</v>
      </c>
    </row>
    <row r="138" spans="1:7" x14ac:dyDescent="0.25">
      <c r="A138" s="87" t="str">
        <f ca="1">CELL("address",'Order form'!Q45)</f>
        <v>'[ALPHA_Order form_2022_EN.xlsm]Order form'!$Q$45</v>
      </c>
      <c r="B138" s="89" t="s">
        <v>270</v>
      </c>
      <c r="C138" s="88" t="s">
        <v>71</v>
      </c>
      <c r="D138" s="88" t="s">
        <v>231</v>
      </c>
      <c r="E138" s="88" t="s">
        <v>450</v>
      </c>
      <c r="F138" s="88" t="s">
        <v>614</v>
      </c>
      <c r="G138" t="s">
        <v>798</v>
      </c>
    </row>
    <row r="139" spans="1:7" x14ac:dyDescent="0.25">
      <c r="A139" s="87" t="str">
        <f ca="1">CELL("address",'Order form'!Q47)</f>
        <v>'[ALPHA_Order form_2022_EN.xlsm]Order form'!$Q$47</v>
      </c>
      <c r="B139" s="89" t="s">
        <v>270</v>
      </c>
      <c r="C139" s="88" t="s">
        <v>124</v>
      </c>
      <c r="D139" s="88" t="s">
        <v>232</v>
      </c>
      <c r="E139" s="88" t="s">
        <v>452</v>
      </c>
      <c r="F139" s="88" t="s">
        <v>615</v>
      </c>
      <c r="G139" t="s">
        <v>124</v>
      </c>
    </row>
    <row r="140" spans="1:7" x14ac:dyDescent="0.25">
      <c r="A140" s="87" t="str">
        <f ca="1">CELL("address",'Order form'!Q47)</f>
        <v>'[ALPHA_Order form_2022_EN.xlsm]Order form'!$Q$47</v>
      </c>
      <c r="B140" s="89" t="s">
        <v>270</v>
      </c>
      <c r="C140" s="88" t="s">
        <v>135</v>
      </c>
      <c r="D140" s="190" t="s">
        <v>875</v>
      </c>
      <c r="E140" s="88" t="s">
        <v>453</v>
      </c>
      <c r="F140" s="88" t="s">
        <v>616</v>
      </c>
      <c r="G140" t="s">
        <v>799</v>
      </c>
    </row>
    <row r="141" spans="1:7" x14ac:dyDescent="0.25">
      <c r="A141" s="87" t="str">
        <f ca="1">CELL("address",'Order form'!Q47)</f>
        <v>'[ALPHA_Order form_2022_EN.xlsm]Order form'!$Q$47</v>
      </c>
      <c r="B141" s="89" t="s">
        <v>270</v>
      </c>
      <c r="C141" s="88" t="s">
        <v>224</v>
      </c>
      <c r="D141" s="88" t="s">
        <v>234</v>
      </c>
      <c r="E141" s="170" t="s">
        <v>532</v>
      </c>
      <c r="F141" s="170" t="s">
        <v>617</v>
      </c>
      <c r="G141" t="s">
        <v>800</v>
      </c>
    </row>
    <row r="142" spans="1:7" x14ac:dyDescent="0.25">
      <c r="A142" s="87" t="str">
        <f ca="1">CELL("address",'Order form'!Q48)</f>
        <v>'[ALPHA_Order form_2022_EN.xlsm]Order form'!$Q$48</v>
      </c>
      <c r="B142" s="89" t="s">
        <v>270</v>
      </c>
      <c r="C142" s="88" t="s">
        <v>150</v>
      </c>
      <c r="D142" s="88" t="s">
        <v>226</v>
      </c>
      <c r="E142" s="88" t="s">
        <v>439</v>
      </c>
      <c r="F142" s="88" t="s">
        <v>150</v>
      </c>
      <c r="G142" t="s">
        <v>150</v>
      </c>
    </row>
    <row r="143" spans="1:7" x14ac:dyDescent="0.25">
      <c r="A143" s="87" t="str">
        <f ca="1">CELL("address",'Order form'!Q48)</f>
        <v>'[ALPHA_Order form_2022_EN.xlsm]Order form'!$Q$48</v>
      </c>
      <c r="B143" s="89" t="s">
        <v>270</v>
      </c>
      <c r="C143" s="88" t="s">
        <v>151</v>
      </c>
      <c r="D143" s="88" t="s">
        <v>225</v>
      </c>
      <c r="E143" s="88" t="s">
        <v>438</v>
      </c>
      <c r="F143" s="88" t="s">
        <v>608</v>
      </c>
      <c r="G143" t="s">
        <v>826</v>
      </c>
    </row>
    <row r="144" spans="1:7" x14ac:dyDescent="0.25">
      <c r="A144" s="87"/>
      <c r="B144" s="89"/>
      <c r="C144" s="88"/>
      <c r="D144" s="88"/>
      <c r="E144" s="88"/>
      <c r="F144" s="88"/>
    </row>
    <row r="145" spans="1:7" x14ac:dyDescent="0.25">
      <c r="A145" s="87"/>
      <c r="B145" s="89"/>
      <c r="C145" s="88"/>
      <c r="D145" s="88"/>
      <c r="E145" s="88"/>
      <c r="F145" s="88"/>
    </row>
    <row r="146" spans="1:7" x14ac:dyDescent="0.25">
      <c r="A146" s="87" t="str">
        <f ca="1">CELL("address",'Order form'!B50)</f>
        <v>'[ALPHA_Order form_2022_EN.xlsm]Order form'!$B$50</v>
      </c>
      <c r="B146" s="89" t="s">
        <v>242</v>
      </c>
      <c r="C146" s="88" t="s">
        <v>45</v>
      </c>
      <c r="D146" s="88" t="s">
        <v>196</v>
      </c>
      <c r="E146" s="90" t="s">
        <v>493</v>
      </c>
      <c r="F146" s="90" t="s">
        <v>618</v>
      </c>
      <c r="G146" t="s">
        <v>801</v>
      </c>
    </row>
    <row r="147" spans="1:7" x14ac:dyDescent="0.25">
      <c r="A147" s="87" t="str">
        <f ca="1">CELL("address",'Order form'!B51)</f>
        <v>'[ALPHA_Order form_2022_EN.xlsm]Order form'!$B$51</v>
      </c>
      <c r="B147" s="89" t="s">
        <v>242</v>
      </c>
      <c r="C147" s="88" t="s">
        <v>108</v>
      </c>
      <c r="D147" s="191" t="s">
        <v>881</v>
      </c>
      <c r="E147" s="90" t="s">
        <v>523</v>
      </c>
      <c r="F147" s="90" t="s">
        <v>654</v>
      </c>
      <c r="G147" t="s">
        <v>802</v>
      </c>
    </row>
    <row r="148" spans="1:7" x14ac:dyDescent="0.25">
      <c r="A148" s="87" t="str">
        <f ca="1">CELL("address",'Order form'!B55)</f>
        <v>'[ALPHA_Order form_2022_EN.xlsm]Order form'!$B$55</v>
      </c>
      <c r="B148" s="89" t="s">
        <v>242</v>
      </c>
      <c r="C148" s="88" t="s">
        <v>72</v>
      </c>
      <c r="D148" s="88" t="s">
        <v>72</v>
      </c>
      <c r="E148" s="90" t="s">
        <v>494</v>
      </c>
      <c r="F148" s="90" t="s">
        <v>619</v>
      </c>
      <c r="G148" t="s">
        <v>803</v>
      </c>
    </row>
    <row r="149" spans="1:7" x14ac:dyDescent="0.25">
      <c r="A149" s="87" t="str">
        <f ca="1">CELL("address",'Order form'!B56)</f>
        <v>'[ALPHA_Order form_2022_EN.xlsm]Order form'!$B$56</v>
      </c>
      <c r="B149" s="89" t="s">
        <v>242</v>
      </c>
      <c r="C149" s="88" t="s">
        <v>16</v>
      </c>
      <c r="D149" s="88" t="s">
        <v>16</v>
      </c>
      <c r="E149" s="90" t="s">
        <v>495</v>
      </c>
      <c r="F149" s="90" t="s">
        <v>620</v>
      </c>
      <c r="G149" t="s">
        <v>804</v>
      </c>
    </row>
    <row r="150" spans="1:7" x14ac:dyDescent="0.25">
      <c r="A150" s="87" t="str">
        <f ca="1">CELL("address",'Order form'!B57)</f>
        <v>'[ALPHA_Order form_2022_EN.xlsm]Order form'!$B$57</v>
      </c>
      <c r="B150" s="89" t="s">
        <v>242</v>
      </c>
      <c r="C150" s="88" t="s">
        <v>35</v>
      </c>
      <c r="D150" s="88" t="s">
        <v>197</v>
      </c>
      <c r="E150" s="90" t="s">
        <v>496</v>
      </c>
      <c r="F150" s="90" t="s">
        <v>621</v>
      </c>
      <c r="G150" t="s">
        <v>805</v>
      </c>
    </row>
    <row r="151" spans="1:7" x14ac:dyDescent="0.25">
      <c r="A151" s="87" t="str">
        <f ca="1">CELL("address",'Order form'!B60)</f>
        <v>'[ALPHA_Order form_2022_EN.xlsm]Order form'!$B$60</v>
      </c>
      <c r="B151" s="89" t="s">
        <v>242</v>
      </c>
      <c r="C151" s="88" t="s">
        <v>126</v>
      </c>
      <c r="D151" s="88" t="s">
        <v>198</v>
      </c>
      <c r="E151" s="90" t="s">
        <v>497</v>
      </c>
      <c r="F151" s="90" t="s">
        <v>655</v>
      </c>
      <c r="G151" t="s">
        <v>806</v>
      </c>
    </row>
    <row r="152" spans="1:7" x14ac:dyDescent="0.25">
      <c r="A152" s="87" t="str">
        <f ca="1">CELL("address",'Order form'!B61)</f>
        <v>'[ALPHA_Order form_2022_EN.xlsm]Order form'!$B$61</v>
      </c>
      <c r="B152" s="89" t="s">
        <v>242</v>
      </c>
      <c r="C152" s="88" t="s">
        <v>118</v>
      </c>
      <c r="D152" s="88" t="s">
        <v>118</v>
      </c>
      <c r="E152" s="90" t="s">
        <v>498</v>
      </c>
      <c r="F152" s="90" t="s">
        <v>622</v>
      </c>
      <c r="G152" t="s">
        <v>807</v>
      </c>
    </row>
    <row r="153" spans="1:7" x14ac:dyDescent="0.25">
      <c r="A153" s="87" t="str">
        <f ca="1">CELL("address",'Order form'!B62)</f>
        <v>'[ALPHA_Order form_2022_EN.xlsm]Order form'!$B$62</v>
      </c>
      <c r="B153" s="89" t="s">
        <v>242</v>
      </c>
      <c r="C153" s="88" t="s">
        <v>114</v>
      </c>
      <c r="D153" s="88" t="s">
        <v>199</v>
      </c>
      <c r="E153" s="90" t="s">
        <v>499</v>
      </c>
      <c r="F153" s="90" t="s">
        <v>656</v>
      </c>
      <c r="G153" t="s">
        <v>808</v>
      </c>
    </row>
    <row r="154" spans="1:7" x14ac:dyDescent="0.25">
      <c r="A154" s="87" t="str">
        <f ca="1">CELL("address",'Order form'!B63)</f>
        <v>'[ALPHA_Order form_2022_EN.xlsm]Order form'!$B$63</v>
      </c>
      <c r="B154" s="89" t="s">
        <v>242</v>
      </c>
      <c r="C154" s="199" t="s">
        <v>945</v>
      </c>
      <c r="D154" s="199" t="s">
        <v>944</v>
      </c>
      <c r="E154" s="90" t="s">
        <v>946</v>
      </c>
      <c r="F154" s="90" t="s">
        <v>657</v>
      </c>
      <c r="G154" t="s">
        <v>809</v>
      </c>
    </row>
    <row r="155" spans="1:7" x14ac:dyDescent="0.25">
      <c r="A155" s="87" t="str">
        <f ca="1">CELL("address",'Order form'!B65)</f>
        <v>'[ALPHA_Order form_2022_EN.xlsm]Order form'!$B$65</v>
      </c>
      <c r="B155" s="89" t="s">
        <v>242</v>
      </c>
      <c r="C155" s="88" t="s">
        <v>137</v>
      </c>
      <c r="D155" s="199" t="s">
        <v>942</v>
      </c>
      <c r="E155" s="90" t="s">
        <v>943</v>
      </c>
      <c r="F155" s="90" t="s">
        <v>623</v>
      </c>
      <c r="G155" t="s">
        <v>810</v>
      </c>
    </row>
    <row r="156" spans="1:7" x14ac:dyDescent="0.25">
      <c r="A156" s="87" t="str">
        <f ca="1">CELL("address",'Order form'!B76)</f>
        <v>'[ALPHA_Order form_2022_EN.xlsm]Order form'!$B$76</v>
      </c>
      <c r="B156" s="89" t="s">
        <v>242</v>
      </c>
      <c r="C156" s="88" t="s">
        <v>140</v>
      </c>
      <c r="D156" s="88" t="s">
        <v>202</v>
      </c>
      <c r="E156" s="90" t="s">
        <v>500</v>
      </c>
      <c r="F156" s="90" t="s">
        <v>624</v>
      </c>
      <c r="G156" t="s">
        <v>811</v>
      </c>
    </row>
    <row r="157" spans="1:7" x14ac:dyDescent="0.25">
      <c r="A157" s="87" t="str">
        <f ca="1">CELL("address",'Order form'!B64)</f>
        <v>'[ALPHA_Order form_2022_EN.xlsm]Order form'!$B$64</v>
      </c>
      <c r="B157" s="89" t="s">
        <v>242</v>
      </c>
      <c r="C157" s="88" t="s">
        <v>116</v>
      </c>
      <c r="D157" s="88" t="s">
        <v>203</v>
      </c>
      <c r="E157" s="90" t="s">
        <v>501</v>
      </c>
      <c r="F157" s="90" t="s">
        <v>625</v>
      </c>
      <c r="G157" t="s">
        <v>812</v>
      </c>
    </row>
    <row r="158" spans="1:7" x14ac:dyDescent="0.25">
      <c r="A158" s="87" t="str">
        <f ca="1">CELL("address",'Order form'!B66)</f>
        <v>'[ALPHA_Order form_2022_EN.xlsm]Order form'!$B$66</v>
      </c>
      <c r="B158" s="89" t="s">
        <v>242</v>
      </c>
      <c r="C158" s="141" t="s">
        <v>547</v>
      </c>
      <c r="D158" s="141" t="s">
        <v>548</v>
      </c>
      <c r="E158" t="s">
        <v>549</v>
      </c>
      <c r="F158" t="s">
        <v>658</v>
      </c>
      <c r="G158" t="s">
        <v>813</v>
      </c>
    </row>
    <row r="159" spans="1:7" x14ac:dyDescent="0.25">
      <c r="A159" s="87" t="str">
        <f ca="1">CELL("address",'Order form'!B67)</f>
        <v>'[ALPHA_Order form_2022_EN.xlsm]Order form'!$B$67</v>
      </c>
      <c r="B159" s="89" t="s">
        <v>242</v>
      </c>
      <c r="C159" s="192" t="s">
        <v>898</v>
      </c>
      <c r="D159" s="192" t="s">
        <v>896</v>
      </c>
      <c r="E159" s="193" t="s">
        <v>894</v>
      </c>
      <c r="F159" s="193" t="s">
        <v>887</v>
      </c>
      <c r="G159" s="193" t="s">
        <v>893</v>
      </c>
    </row>
    <row r="160" spans="1:7" x14ac:dyDescent="0.25">
      <c r="A160" s="87" t="str">
        <f ca="1">CELL("address",'Order form'!B68)</f>
        <v>'[ALPHA_Order form_2022_EN.xlsm]Order form'!$B$68</v>
      </c>
      <c r="B160" s="89" t="s">
        <v>242</v>
      </c>
      <c r="C160" s="192" t="s">
        <v>899</v>
      </c>
      <c r="D160" s="192" t="s">
        <v>897</v>
      </c>
      <c r="E160" s="193" t="s">
        <v>895</v>
      </c>
      <c r="F160" s="193" t="s">
        <v>888</v>
      </c>
      <c r="G160" s="193" t="s">
        <v>892</v>
      </c>
    </row>
    <row r="161" spans="1:7" x14ac:dyDescent="0.25">
      <c r="A161" s="87" t="str">
        <f ca="1">CELL("address",'Order form'!B69)</f>
        <v>'[ALPHA_Order form_2022_EN.xlsm]Order form'!$B$69</v>
      </c>
      <c r="B161" s="89" t="s">
        <v>242</v>
      </c>
      <c r="C161" s="192" t="s">
        <v>885</v>
      </c>
      <c r="D161" s="192" t="s">
        <v>886</v>
      </c>
      <c r="E161" s="193" t="s">
        <v>889</v>
      </c>
      <c r="F161" s="193" t="s">
        <v>890</v>
      </c>
      <c r="G161" s="193" t="s">
        <v>891</v>
      </c>
    </row>
    <row r="162" spans="1:7" x14ac:dyDescent="0.25">
      <c r="A162" s="87" t="str">
        <f ca="1">CELL("address",'Order form'!Q76)</f>
        <v>'[ALPHA_Order form_2022_EN.xlsm]Order form'!$Q$76</v>
      </c>
      <c r="B162" s="89" t="s">
        <v>242</v>
      </c>
      <c r="C162" s="88" t="s">
        <v>138</v>
      </c>
      <c r="D162" s="88" t="s">
        <v>204</v>
      </c>
      <c r="E162" s="90" t="s">
        <v>502</v>
      </c>
      <c r="F162" s="90" t="s">
        <v>854</v>
      </c>
      <c r="G162" t="s">
        <v>814</v>
      </c>
    </row>
    <row r="163" spans="1:7" x14ac:dyDescent="0.25">
      <c r="A163" s="87" t="str">
        <f ca="1">CELL("address",'Order form'!AB76)</f>
        <v>'[ALPHA_Order form_2022_EN.xlsm]Order form'!$AB$76</v>
      </c>
      <c r="B163" s="89" t="s">
        <v>242</v>
      </c>
      <c r="C163" s="88" t="s">
        <v>139</v>
      </c>
      <c r="D163" s="88" t="s">
        <v>205</v>
      </c>
      <c r="E163" s="90" t="s">
        <v>503</v>
      </c>
      <c r="F163" s="90" t="s">
        <v>855</v>
      </c>
      <c r="G163" t="s">
        <v>856</v>
      </c>
    </row>
    <row r="164" spans="1:7" x14ac:dyDescent="0.25">
      <c r="A164" s="87" t="str">
        <f ca="1">CELL("address",'Order form'!B70)</f>
        <v>'[ALPHA_Order form_2022_EN.xlsm]Order form'!$B$70</v>
      </c>
      <c r="B164" s="89" t="s">
        <v>242</v>
      </c>
      <c r="C164" s="180" t="s">
        <v>858</v>
      </c>
      <c r="D164" s="180" t="s">
        <v>859</v>
      </c>
      <c r="E164" s="90" t="s">
        <v>861</v>
      </c>
      <c r="F164" s="90" t="s">
        <v>860</v>
      </c>
      <c r="G164" t="s">
        <v>862</v>
      </c>
    </row>
    <row r="165" spans="1:7" x14ac:dyDescent="0.25">
      <c r="A165" s="87" t="str">
        <f ca="1">CELL("address",'Order form'!B71)</f>
        <v>'[ALPHA_Order form_2022_EN.xlsm]Order form'!$B$71</v>
      </c>
      <c r="B165" s="89" t="s">
        <v>242</v>
      </c>
      <c r="C165" s="180" t="s">
        <v>865</v>
      </c>
      <c r="D165" s="180" t="s">
        <v>866</v>
      </c>
      <c r="E165" s="90" t="s">
        <v>869</v>
      </c>
      <c r="F165" s="90" t="s">
        <v>868</v>
      </c>
      <c r="G165" t="s">
        <v>867</v>
      </c>
    </row>
    <row r="166" spans="1:7" x14ac:dyDescent="0.25">
      <c r="A166" s="87" t="str">
        <f ca="1">CELL("address",'Order form'!Q61)</f>
        <v>'[ALPHA_Order form_2022_EN.xlsm]Order form'!$Q$61</v>
      </c>
      <c r="B166" s="89" t="s">
        <v>270</v>
      </c>
      <c r="C166" s="88" t="s">
        <v>151</v>
      </c>
      <c r="D166" s="88" t="s">
        <v>225</v>
      </c>
      <c r="E166" s="88" t="s">
        <v>438</v>
      </c>
      <c r="F166" s="88" t="s">
        <v>608</v>
      </c>
      <c r="G166" t="s">
        <v>826</v>
      </c>
    </row>
    <row r="167" spans="1:7" x14ac:dyDescent="0.25">
      <c r="A167" s="87" t="str">
        <f ca="1">CELL("address",'Order form'!Q61)</f>
        <v>'[ALPHA_Order form_2022_EN.xlsm]Order form'!$Q$61</v>
      </c>
      <c r="B167" s="89" t="s">
        <v>270</v>
      </c>
      <c r="C167" s="88" t="s">
        <v>150</v>
      </c>
      <c r="D167" s="88" t="s">
        <v>226</v>
      </c>
      <c r="E167" s="88" t="s">
        <v>439</v>
      </c>
      <c r="F167" s="88" t="s">
        <v>150</v>
      </c>
      <c r="G167" t="s">
        <v>150</v>
      </c>
    </row>
    <row r="168" spans="1:7" x14ac:dyDescent="0.25">
      <c r="A168" s="87" t="str">
        <f ca="1">CELL("address",'Order form'!Q62)</f>
        <v>'[ALPHA_Order form_2022_EN.xlsm]Order form'!$Q$62</v>
      </c>
      <c r="B168" s="89" t="s">
        <v>270</v>
      </c>
      <c r="C168" s="88" t="s">
        <v>151</v>
      </c>
      <c r="D168" s="88" t="s">
        <v>225</v>
      </c>
      <c r="E168" s="88" t="s">
        <v>438</v>
      </c>
      <c r="F168" s="88" t="s">
        <v>608</v>
      </c>
      <c r="G168" t="s">
        <v>826</v>
      </c>
    </row>
    <row r="169" spans="1:7" x14ac:dyDescent="0.25">
      <c r="A169" s="87" t="str">
        <f ca="1">CELL("address",'Order form'!Q62)</f>
        <v>'[ALPHA_Order form_2022_EN.xlsm]Order form'!$Q$62</v>
      </c>
      <c r="B169" s="89" t="s">
        <v>270</v>
      </c>
      <c r="C169" s="88" t="s">
        <v>150</v>
      </c>
      <c r="D169" s="88" t="s">
        <v>226</v>
      </c>
      <c r="E169" s="88" t="s">
        <v>439</v>
      </c>
      <c r="F169" s="88" t="s">
        <v>150</v>
      </c>
      <c r="G169" t="s">
        <v>150</v>
      </c>
    </row>
    <row r="170" spans="1:7" x14ac:dyDescent="0.25">
      <c r="A170" s="87" t="str">
        <f ca="1">CELL("address",'Order form'!Q63)</f>
        <v>'[ALPHA_Order form_2022_EN.xlsm]Order form'!$Q$63</v>
      </c>
      <c r="B170" s="89" t="s">
        <v>270</v>
      </c>
      <c r="C170" s="88" t="s">
        <v>151</v>
      </c>
      <c r="D170" s="88" t="s">
        <v>225</v>
      </c>
      <c r="E170" s="88" t="s">
        <v>438</v>
      </c>
      <c r="F170" s="88" t="s">
        <v>608</v>
      </c>
      <c r="G170" t="s">
        <v>826</v>
      </c>
    </row>
    <row r="171" spans="1:7" x14ac:dyDescent="0.25">
      <c r="A171" s="87" t="str">
        <f ca="1">CELL("address",'Order form'!Q63)</f>
        <v>'[ALPHA_Order form_2022_EN.xlsm]Order form'!$Q$63</v>
      </c>
      <c r="B171" s="89" t="s">
        <v>270</v>
      </c>
      <c r="C171" s="88" t="s">
        <v>150</v>
      </c>
      <c r="D171" s="88" t="s">
        <v>226</v>
      </c>
      <c r="E171" s="88" t="s">
        <v>439</v>
      </c>
      <c r="F171" s="88" t="s">
        <v>150</v>
      </c>
      <c r="G171" t="s">
        <v>150</v>
      </c>
    </row>
    <row r="172" spans="1:7" x14ac:dyDescent="0.25">
      <c r="A172" s="87" t="str">
        <f ca="1">CELL("address",'Order form'!Q65)</f>
        <v>'[ALPHA_Order form_2022_EN.xlsm]Order form'!$Q$65</v>
      </c>
      <c r="B172" s="89" t="s">
        <v>270</v>
      </c>
      <c r="C172" s="88" t="s">
        <v>151</v>
      </c>
      <c r="D172" s="88" t="s">
        <v>225</v>
      </c>
      <c r="E172" s="88" t="s">
        <v>438</v>
      </c>
      <c r="F172" s="88" t="s">
        <v>608</v>
      </c>
      <c r="G172" t="s">
        <v>826</v>
      </c>
    </row>
    <row r="173" spans="1:7" x14ac:dyDescent="0.25">
      <c r="A173" s="87" t="str">
        <f ca="1">CELL("address",'Order form'!Q65)</f>
        <v>'[ALPHA_Order form_2022_EN.xlsm]Order form'!$Q$65</v>
      </c>
      <c r="B173" s="89" t="s">
        <v>270</v>
      </c>
      <c r="C173" s="174" t="s">
        <v>150</v>
      </c>
      <c r="D173" s="88" t="s">
        <v>226</v>
      </c>
      <c r="E173" s="88" t="s">
        <v>439</v>
      </c>
      <c r="F173" s="88" t="s">
        <v>150</v>
      </c>
      <c r="G173" t="s">
        <v>150</v>
      </c>
    </row>
    <row r="174" spans="1:7" x14ac:dyDescent="0.25">
      <c r="A174" s="87" t="str">
        <f ca="1">CELL("address",'Order form'!Q66)</f>
        <v>'[ALPHA_Order form_2022_EN.xlsm]Order form'!$Q$66</v>
      </c>
      <c r="B174" s="89" t="s">
        <v>270</v>
      </c>
      <c r="C174" s="88" t="s">
        <v>151</v>
      </c>
      <c r="D174" s="88" t="s">
        <v>225</v>
      </c>
      <c r="E174" s="88" t="s">
        <v>438</v>
      </c>
      <c r="F174" s="88" t="s">
        <v>608</v>
      </c>
      <c r="G174" t="s">
        <v>826</v>
      </c>
    </row>
    <row r="175" spans="1:7" x14ac:dyDescent="0.25">
      <c r="A175" s="87" t="str">
        <f ca="1">CELL("address",'Order form'!Q66)</f>
        <v>'[ALPHA_Order form_2022_EN.xlsm]Order form'!$Q$66</v>
      </c>
      <c r="B175" s="89" t="s">
        <v>270</v>
      </c>
      <c r="C175" s="88" t="s">
        <v>150</v>
      </c>
      <c r="D175" s="88" t="s">
        <v>226</v>
      </c>
      <c r="E175" s="88" t="s">
        <v>439</v>
      </c>
      <c r="F175" s="88" t="s">
        <v>150</v>
      </c>
      <c r="G175" t="s">
        <v>150</v>
      </c>
    </row>
    <row r="176" spans="1:7" x14ac:dyDescent="0.25">
      <c r="A176" s="87" t="str">
        <f ca="1">CELL("address",'Order form'!Q67)</f>
        <v>'[ALPHA_Order form_2022_EN.xlsm]Order form'!$Q$67</v>
      </c>
      <c r="B176" s="89" t="s">
        <v>270</v>
      </c>
      <c r="C176" s="88" t="s">
        <v>151</v>
      </c>
      <c r="D176" s="88" t="s">
        <v>225</v>
      </c>
      <c r="E176" s="88" t="s">
        <v>438</v>
      </c>
      <c r="F176" s="88" t="s">
        <v>608</v>
      </c>
      <c r="G176" t="s">
        <v>826</v>
      </c>
    </row>
    <row r="177" spans="1:7" x14ac:dyDescent="0.25">
      <c r="A177" s="87" t="str">
        <f ca="1">CELL("address",'Order form'!Q67)</f>
        <v>'[ALPHA_Order form_2022_EN.xlsm]Order form'!$Q$67</v>
      </c>
      <c r="B177" s="89" t="s">
        <v>270</v>
      </c>
      <c r="C177" s="88" t="s">
        <v>150</v>
      </c>
      <c r="D177" s="88" t="s">
        <v>226</v>
      </c>
      <c r="E177" s="88" t="s">
        <v>439</v>
      </c>
      <c r="F177" s="88" t="s">
        <v>150</v>
      </c>
      <c r="G177" t="s">
        <v>150</v>
      </c>
    </row>
    <row r="178" spans="1:7" x14ac:dyDescent="0.25">
      <c r="A178" s="87" t="str">
        <f ca="1">CELL("address",'Order form'!Q68)</f>
        <v>'[ALPHA_Order form_2022_EN.xlsm]Order form'!$Q$68</v>
      </c>
      <c r="B178" s="89" t="s">
        <v>270</v>
      </c>
      <c r="C178" s="88" t="s">
        <v>151</v>
      </c>
      <c r="D178" s="88" t="s">
        <v>225</v>
      </c>
      <c r="E178" s="88" t="s">
        <v>438</v>
      </c>
      <c r="F178" s="88" t="s">
        <v>608</v>
      </c>
      <c r="G178" t="s">
        <v>826</v>
      </c>
    </row>
    <row r="179" spans="1:7" x14ac:dyDescent="0.25">
      <c r="A179" s="87" t="str">
        <f ca="1">CELL("address",'Order form'!Q68)</f>
        <v>'[ALPHA_Order form_2022_EN.xlsm]Order form'!$Q$68</v>
      </c>
      <c r="B179" s="89" t="s">
        <v>270</v>
      </c>
      <c r="C179" s="88" t="s">
        <v>150</v>
      </c>
      <c r="D179" s="88" t="s">
        <v>226</v>
      </c>
      <c r="E179" s="88" t="s">
        <v>439</v>
      </c>
      <c r="F179" s="88" t="s">
        <v>150</v>
      </c>
      <c r="G179" t="s">
        <v>150</v>
      </c>
    </row>
    <row r="180" spans="1:7" x14ac:dyDescent="0.25">
      <c r="A180" s="87" t="str">
        <f ca="1">CELL("address",'Order form'!Q69)</f>
        <v>'[ALPHA_Order form_2022_EN.xlsm]Order form'!$Q$69</v>
      </c>
      <c r="B180" s="89" t="s">
        <v>270</v>
      </c>
      <c r="C180" s="88" t="s">
        <v>151</v>
      </c>
      <c r="D180" s="88" t="s">
        <v>225</v>
      </c>
      <c r="E180" s="88" t="s">
        <v>438</v>
      </c>
      <c r="F180" s="88" t="s">
        <v>608</v>
      </c>
      <c r="G180" t="s">
        <v>826</v>
      </c>
    </row>
    <row r="181" spans="1:7" x14ac:dyDescent="0.25">
      <c r="A181" s="87" t="str">
        <f ca="1">CELL("address",'Order form'!Q69)</f>
        <v>'[ALPHA_Order form_2022_EN.xlsm]Order form'!$Q$69</v>
      </c>
      <c r="B181" s="89" t="s">
        <v>270</v>
      </c>
      <c r="C181" s="88" t="s">
        <v>150</v>
      </c>
      <c r="D181" s="88" t="s">
        <v>226</v>
      </c>
      <c r="E181" s="88" t="s">
        <v>439</v>
      </c>
      <c r="F181" s="88" t="s">
        <v>150</v>
      </c>
      <c r="G181" t="s">
        <v>150</v>
      </c>
    </row>
    <row r="182" spans="1:7" x14ac:dyDescent="0.25">
      <c r="A182" s="87" t="str">
        <f ca="1">CELL("address",'Order form'!Q70)</f>
        <v>'[ALPHA_Order form_2022_EN.xlsm]Order form'!$Q$70</v>
      </c>
      <c r="B182" s="89" t="s">
        <v>270</v>
      </c>
      <c r="C182" s="88" t="s">
        <v>151</v>
      </c>
      <c r="D182" s="88" t="s">
        <v>225</v>
      </c>
      <c r="E182" s="88" t="s">
        <v>438</v>
      </c>
      <c r="F182" s="88" t="s">
        <v>608</v>
      </c>
      <c r="G182" t="s">
        <v>826</v>
      </c>
    </row>
    <row r="183" spans="1:7" x14ac:dyDescent="0.25">
      <c r="A183" s="87" t="str">
        <f ca="1">CELL("address",'Order form'!Q70)</f>
        <v>'[ALPHA_Order form_2022_EN.xlsm]Order form'!$Q$70</v>
      </c>
      <c r="B183" s="89" t="s">
        <v>270</v>
      </c>
      <c r="C183" s="88" t="s">
        <v>150</v>
      </c>
      <c r="D183" s="88" t="s">
        <v>226</v>
      </c>
      <c r="E183" s="88" t="s">
        <v>439</v>
      </c>
      <c r="F183" s="88" t="s">
        <v>150</v>
      </c>
      <c r="G183" t="s">
        <v>150</v>
      </c>
    </row>
    <row r="184" spans="1:7" x14ac:dyDescent="0.25">
      <c r="A184" s="87" t="str">
        <f ca="1">CELL("address",'Order form'!Q71)</f>
        <v>'[ALPHA_Order form_2022_EN.xlsm]Order form'!$Q$71</v>
      </c>
      <c r="B184" s="89" t="s">
        <v>270</v>
      </c>
      <c r="C184" s="88" t="s">
        <v>150</v>
      </c>
      <c r="D184" s="88" t="s">
        <v>226</v>
      </c>
      <c r="E184" s="88" t="s">
        <v>439</v>
      </c>
      <c r="F184" s="88" t="s">
        <v>150</v>
      </c>
      <c r="G184" t="s">
        <v>150</v>
      </c>
    </row>
    <row r="185" spans="1:7" x14ac:dyDescent="0.25">
      <c r="A185" s="87" t="str">
        <f ca="1">CELL("address",'Order form'!Q71)</f>
        <v>'[ALPHA_Order form_2022_EN.xlsm]Order form'!$Q$71</v>
      </c>
      <c r="B185" s="89" t="s">
        <v>270</v>
      </c>
      <c r="C185" s="180" t="s">
        <v>871</v>
      </c>
      <c r="D185" s="180" t="s">
        <v>870</v>
      </c>
      <c r="E185" s="88" t="s">
        <v>872</v>
      </c>
      <c r="F185" s="88" t="s">
        <v>873</v>
      </c>
      <c r="G185" t="s">
        <v>874</v>
      </c>
    </row>
    <row r="186" spans="1:7" x14ac:dyDescent="0.25">
      <c r="A186" s="87" t="str">
        <f ca="1">CELL("address",'Order form'!B73)</f>
        <v>'[ALPHA_Order form_2022_EN.xlsm]Order form'!$B$73</v>
      </c>
      <c r="B186" s="89" t="s">
        <v>242</v>
      </c>
      <c r="C186" s="88" t="s">
        <v>12</v>
      </c>
      <c r="D186" s="88" t="s">
        <v>206</v>
      </c>
      <c r="E186" s="90" t="s">
        <v>504</v>
      </c>
      <c r="F186" s="90" t="s">
        <v>626</v>
      </c>
      <c r="G186" t="s">
        <v>815</v>
      </c>
    </row>
    <row r="187" spans="1:7" x14ac:dyDescent="0.25">
      <c r="A187" s="87" t="str">
        <f ca="1">CELL("address",'Order form'!B74)</f>
        <v>'[ALPHA_Order form_2022_EN.xlsm]Order form'!$B$74</v>
      </c>
      <c r="B187" s="89" t="s">
        <v>242</v>
      </c>
      <c r="C187" s="88" t="s">
        <v>15</v>
      </c>
      <c r="D187" s="88" t="s">
        <v>207</v>
      </c>
      <c r="E187" s="90" t="s">
        <v>505</v>
      </c>
      <c r="F187" s="90" t="s">
        <v>659</v>
      </c>
      <c r="G187" t="s">
        <v>816</v>
      </c>
    </row>
    <row r="188" spans="1:7" x14ac:dyDescent="0.25">
      <c r="A188" s="89" t="str">
        <f ca="1">CELL("address",'Order form'!AA74)</f>
        <v>'[ALPHA_Order form_2022_EN.xlsm]Order form'!$AA$74</v>
      </c>
      <c r="B188" s="89" t="s">
        <v>334</v>
      </c>
      <c r="C188" s="90" t="s">
        <v>900</v>
      </c>
      <c r="D188" s="90" t="s">
        <v>902</v>
      </c>
      <c r="E188" s="90" t="s">
        <v>904</v>
      </c>
      <c r="F188" s="90" t="s">
        <v>906</v>
      </c>
      <c r="G188" s="90" t="s">
        <v>908</v>
      </c>
    </row>
    <row r="189" spans="1:7" x14ac:dyDescent="0.25">
      <c r="A189" s="89" t="str">
        <f ca="1">CELL("address",'Order form'!AI74)</f>
        <v>'[ALPHA_Order form_2022_EN.xlsm]Order form'!$AI$74</v>
      </c>
      <c r="B189" s="89" t="s">
        <v>334</v>
      </c>
      <c r="C189" s="90" t="s">
        <v>901</v>
      </c>
      <c r="D189" s="90" t="s">
        <v>903</v>
      </c>
      <c r="E189" s="90" t="s">
        <v>905</v>
      </c>
      <c r="F189" s="90" t="s">
        <v>907</v>
      </c>
      <c r="G189" s="90" t="s">
        <v>909</v>
      </c>
    </row>
    <row r="190" spans="1:7" x14ac:dyDescent="0.25">
      <c r="A190" s="87" t="str">
        <f ca="1">CELL("address",'Order form'!Q74)</f>
        <v>'[ALPHA_Order form_2022_EN.xlsm]Order form'!$Q$74</v>
      </c>
      <c r="B190" s="89" t="s">
        <v>270</v>
      </c>
      <c r="C190" s="151" t="s">
        <v>688</v>
      </c>
      <c r="D190" s="88" t="s">
        <v>208</v>
      </c>
      <c r="E190" s="90" t="s">
        <v>529</v>
      </c>
      <c r="F190" s="90" t="s">
        <v>660</v>
      </c>
      <c r="G190" t="s">
        <v>817</v>
      </c>
    </row>
    <row r="191" spans="1:7" x14ac:dyDescent="0.25">
      <c r="A191" s="87" t="str">
        <f ca="1">CELL("address",'Order form'!Q74)</f>
        <v>'[ALPHA_Order form_2022_EN.xlsm]Order form'!$Q$74</v>
      </c>
      <c r="B191" s="89" t="s">
        <v>270</v>
      </c>
      <c r="C191" s="142" t="s">
        <v>122</v>
      </c>
      <c r="D191" s="88" t="s">
        <v>209</v>
      </c>
      <c r="E191" s="90" t="s">
        <v>530</v>
      </c>
      <c r="F191" s="90" t="s">
        <v>661</v>
      </c>
      <c r="G191" t="s">
        <v>818</v>
      </c>
    </row>
    <row r="192" spans="1:7" x14ac:dyDescent="0.25">
      <c r="A192" s="87" t="str">
        <f ca="1">CELL("address",'Order form'!Q74)</f>
        <v>'[ALPHA_Order form_2022_EN.xlsm]Order form'!$Q$74</v>
      </c>
      <c r="B192" s="89" t="s">
        <v>270</v>
      </c>
      <c r="C192" s="142" t="s">
        <v>662</v>
      </c>
      <c r="D192" s="151" t="s">
        <v>693</v>
      </c>
      <c r="E192" s="90" t="s">
        <v>531</v>
      </c>
      <c r="F192" s="90" t="s">
        <v>663</v>
      </c>
      <c r="G192" t="s">
        <v>819</v>
      </c>
    </row>
    <row r="193" spans="1:7" x14ac:dyDescent="0.25">
      <c r="A193" s="87" t="str">
        <f ca="1">CELL("address",'Order form'!B80)</f>
        <v>'[ALPHA_Order form_2022_EN.xlsm]Order form'!$B$80</v>
      </c>
      <c r="B193" s="89" t="s">
        <v>242</v>
      </c>
      <c r="C193" s="88" t="s">
        <v>13</v>
      </c>
      <c r="D193" s="88" t="s">
        <v>211</v>
      </c>
      <c r="E193" s="90" t="s">
        <v>506</v>
      </c>
      <c r="F193" s="90" t="s">
        <v>627</v>
      </c>
      <c r="G193" t="s">
        <v>820</v>
      </c>
    </row>
    <row r="194" spans="1:7" x14ac:dyDescent="0.25">
      <c r="A194" s="87" t="str">
        <f ca="1">CELL("address",'Order form'!B89)</f>
        <v>'[ALPHA_Order form_2022_EN.xlsm]Order form'!$B$89</v>
      </c>
      <c r="B194" s="89" t="s">
        <v>242</v>
      </c>
      <c r="C194" s="88" t="s">
        <v>69</v>
      </c>
      <c r="D194" s="137" t="s">
        <v>522</v>
      </c>
      <c r="E194" s="90" t="s">
        <v>507</v>
      </c>
      <c r="F194" s="90" t="s">
        <v>628</v>
      </c>
      <c r="G194" t="s">
        <v>821</v>
      </c>
    </row>
    <row r="195" spans="1:7" x14ac:dyDescent="0.25">
      <c r="A195" s="87" t="str">
        <f ca="1">CELL("address",'Order form'!V89)</f>
        <v>'[ALPHA_Order form_2022_EN.xlsm]Order form'!$V$89</v>
      </c>
      <c r="B195" s="89" t="s">
        <v>242</v>
      </c>
      <c r="C195" s="88" t="s">
        <v>70</v>
      </c>
      <c r="D195" s="151" t="s">
        <v>672</v>
      </c>
      <c r="E195" s="90" t="s">
        <v>508</v>
      </c>
      <c r="F195" s="90" t="s">
        <v>629</v>
      </c>
      <c r="G195" t="s">
        <v>822</v>
      </c>
    </row>
    <row r="196" spans="1:7" x14ac:dyDescent="0.25">
      <c r="A196" s="87" t="str">
        <f ca="1">CELL("address",'Order form'!H89)</f>
        <v>'[ALPHA_Order form_2022_EN.xlsm]Order form'!$H$89</v>
      </c>
      <c r="B196" s="89" t="s">
        <v>242</v>
      </c>
      <c r="C196" s="88" t="s">
        <v>481</v>
      </c>
      <c r="D196" s="88" t="s">
        <v>482</v>
      </c>
      <c r="E196" s="170" t="s">
        <v>521</v>
      </c>
      <c r="F196" s="170" t="s">
        <v>630</v>
      </c>
      <c r="G196" t="s">
        <v>823</v>
      </c>
    </row>
    <row r="197" spans="1:7" s="169" customFormat="1" x14ac:dyDescent="0.25">
      <c r="A197" s="166" t="str">
        <f ca="1">CELL("address",'Order form'!Q37)</f>
        <v>'[ALPHA_Order form_2022_EN.xlsm]Order form'!$Q$37</v>
      </c>
      <c r="B197" s="166" t="s">
        <v>270</v>
      </c>
      <c r="C197" s="167" t="s">
        <v>84</v>
      </c>
      <c r="D197" s="176" t="s">
        <v>84</v>
      </c>
      <c r="E197" s="176" t="s">
        <v>84</v>
      </c>
      <c r="F197" s="176" t="s">
        <v>84</v>
      </c>
      <c r="G197" s="176" t="s">
        <v>84</v>
      </c>
    </row>
    <row r="198" spans="1:7" s="169" customFormat="1" x14ac:dyDescent="0.25">
      <c r="A198" s="166" t="str">
        <f ca="1">CELL("address",'Order form'!Q37)</f>
        <v>'[ALPHA_Order form_2022_EN.xlsm]Order form'!$Q$37</v>
      </c>
      <c r="B198" s="166" t="s">
        <v>270</v>
      </c>
      <c r="C198" s="168" t="s">
        <v>85</v>
      </c>
      <c r="D198" s="168" t="s">
        <v>517</v>
      </c>
      <c r="E198" s="168" t="s">
        <v>520</v>
      </c>
      <c r="F198" s="172" t="s">
        <v>652</v>
      </c>
      <c r="G198" s="172" t="s">
        <v>824</v>
      </c>
    </row>
    <row r="199" spans="1:7" s="169" customFormat="1" x14ac:dyDescent="0.25">
      <c r="A199" s="166" t="str">
        <f ca="1">CELL("address",'Order form'!Q37)</f>
        <v>'[ALPHA_Order form_2022_EN.xlsm]Order form'!$Q$37</v>
      </c>
      <c r="B199" s="166" t="s">
        <v>270</v>
      </c>
      <c r="C199" s="168" t="s">
        <v>80</v>
      </c>
      <c r="D199" s="168" t="s">
        <v>518</v>
      </c>
      <c r="E199" s="168" t="s">
        <v>519</v>
      </c>
      <c r="F199" s="172" t="s">
        <v>653</v>
      </c>
      <c r="G199" s="172" t="s">
        <v>825</v>
      </c>
    </row>
    <row r="200" spans="1:7" s="169" customFormat="1" x14ac:dyDescent="0.25">
      <c r="A200" s="166" t="str">
        <f ca="1">CELL("address",'Order form'!Q37)</f>
        <v>'[ALPHA_Order form_2022_EN.xlsm]Order form'!$Q$37</v>
      </c>
      <c r="B200" s="166" t="s">
        <v>270</v>
      </c>
      <c r="C200" s="168" t="s">
        <v>86</v>
      </c>
      <c r="D200" s="178" t="s">
        <v>516</v>
      </c>
      <c r="E200" s="168" t="s">
        <v>516</v>
      </c>
      <c r="F200" s="178" t="s">
        <v>86</v>
      </c>
      <c r="G200" s="168" t="s">
        <v>86</v>
      </c>
    </row>
    <row r="201" spans="1:7" x14ac:dyDescent="0.25">
      <c r="A201" s="161" t="str">
        <f ca="1">CELL("address",'Order form'!AN37)</f>
        <v>'[ALPHA_Order form_2022_EN.xlsm]Order form'!$AN$37</v>
      </c>
      <c r="B201" s="162" t="s">
        <v>710</v>
      </c>
      <c r="C201" s="163" t="s">
        <v>84</v>
      </c>
      <c r="D201" s="177" t="s">
        <v>84</v>
      </c>
      <c r="E201" s="177" t="s">
        <v>84</v>
      </c>
      <c r="F201" s="177" t="s">
        <v>84</v>
      </c>
      <c r="G201" s="177" t="s">
        <v>84</v>
      </c>
    </row>
    <row r="202" spans="1:7" x14ac:dyDescent="0.25">
      <c r="A202" s="161" t="str">
        <f ca="1">CELL("address",'Order form'!AO37)</f>
        <v>'[ALPHA_Order form_2022_EN.xlsm]Order form'!$AO$37</v>
      </c>
      <c r="B202" s="162" t="s">
        <v>710</v>
      </c>
      <c r="C202" s="164" t="s">
        <v>85</v>
      </c>
      <c r="D202" s="164" t="s">
        <v>517</v>
      </c>
      <c r="E202" s="164" t="s">
        <v>519</v>
      </c>
      <c r="F202" s="173" t="s">
        <v>652</v>
      </c>
      <c r="G202" s="173" t="s">
        <v>824</v>
      </c>
    </row>
    <row r="203" spans="1:7" x14ac:dyDescent="0.25">
      <c r="A203" s="165" t="str">
        <f ca="1">CELL("address",'Order form'!AP37)</f>
        <v>'[ALPHA_Order form_2022_EN.xlsm]Order form'!$AP$37</v>
      </c>
      <c r="B203" s="162" t="s">
        <v>710</v>
      </c>
      <c r="C203" s="164" t="s">
        <v>80</v>
      </c>
      <c r="D203" s="164" t="s">
        <v>518</v>
      </c>
      <c r="E203" s="164" t="s">
        <v>520</v>
      </c>
      <c r="F203" s="173" t="s">
        <v>653</v>
      </c>
      <c r="G203" s="173" t="s">
        <v>825</v>
      </c>
    </row>
    <row r="204" spans="1:7" x14ac:dyDescent="0.25">
      <c r="A204" s="165" t="str">
        <f ca="1">CELL("address",'Order form'!AQ37)</f>
        <v>'[ALPHA_Order form_2022_EN.xlsm]Order form'!$AQ$37</v>
      </c>
      <c r="B204" s="162" t="s">
        <v>710</v>
      </c>
      <c r="C204" s="164" t="s">
        <v>86</v>
      </c>
      <c r="D204" s="164" t="s">
        <v>516</v>
      </c>
      <c r="E204" s="179" t="s">
        <v>857</v>
      </c>
      <c r="F204" s="164" t="s">
        <v>86</v>
      </c>
      <c r="G204" s="164" t="s">
        <v>86</v>
      </c>
    </row>
    <row r="205" spans="1:7" x14ac:dyDescent="0.25">
      <c r="A205" s="87" t="str">
        <f ca="1">CELL("address",'Order form'!AM36)</f>
        <v>'[ALPHA_Order form_2022_EN.xlsm]Order form'!$AM$36</v>
      </c>
      <c r="B205" s="87" t="s">
        <v>334</v>
      </c>
      <c r="C205" s="198" t="s">
        <v>916</v>
      </c>
      <c r="D205" s="201" t="s">
        <v>949</v>
      </c>
      <c r="E205" s="198" t="s">
        <v>917</v>
      </c>
      <c r="F205" s="198" t="s">
        <v>918</v>
      </c>
      <c r="G205" s="198" t="s">
        <v>919</v>
      </c>
    </row>
    <row r="206" spans="1:7" x14ac:dyDescent="0.25">
      <c r="A206" s="87" t="str">
        <f ca="1">CELL("address",'Order form'!AM33)</f>
        <v>'[ALPHA_Order form_2022_EN.xlsm]Order form'!$AM$33</v>
      </c>
      <c r="B206" s="87" t="s">
        <v>334</v>
      </c>
      <c r="C206" s="174" t="s">
        <v>828</v>
      </c>
      <c r="D206" s="174" t="s">
        <v>829</v>
      </c>
      <c r="E206" s="174" t="s">
        <v>835</v>
      </c>
      <c r="F206" s="174" t="s">
        <v>830</v>
      </c>
      <c r="G206" s="174" t="s">
        <v>831</v>
      </c>
    </row>
    <row r="207" spans="1:7" x14ac:dyDescent="0.25">
      <c r="A207" s="87" t="str">
        <f ca="1">CELL("address",'Order form'!AM37)</f>
        <v>'[ALPHA_Order form_2022_EN.xlsm]Order form'!$AM$37</v>
      </c>
      <c r="B207" s="87" t="s">
        <v>334</v>
      </c>
      <c r="C207" s="175" t="s">
        <v>848</v>
      </c>
      <c r="D207" s="174" t="s">
        <v>833</v>
      </c>
      <c r="E207" s="174" t="s">
        <v>836</v>
      </c>
      <c r="F207" s="174" t="s">
        <v>834</v>
      </c>
      <c r="G207" s="174" t="s">
        <v>832</v>
      </c>
    </row>
    <row r="208" spans="1:7" x14ac:dyDescent="0.25">
      <c r="A208" s="87" t="str">
        <f ca="1">CELL("address",'Order form'!AM38)</f>
        <v>'[ALPHA_Order form_2022_EN.xlsm]Order form'!$AM$38</v>
      </c>
      <c r="B208" s="87" t="s">
        <v>334</v>
      </c>
      <c r="C208" s="175" t="s">
        <v>848</v>
      </c>
      <c r="D208" s="175" t="s">
        <v>842</v>
      </c>
      <c r="E208" s="174" t="s">
        <v>836</v>
      </c>
      <c r="F208" s="174" t="s">
        <v>834</v>
      </c>
      <c r="G208" s="174" t="s">
        <v>832</v>
      </c>
    </row>
    <row r="209" spans="1:7" x14ac:dyDescent="0.25">
      <c r="A209" s="87" t="str">
        <f ca="1">CELL("address",'Order form'!AM39)</f>
        <v>'[ALPHA_Order form_2022_EN.xlsm]Order form'!$AM$39</v>
      </c>
      <c r="B209" s="87" t="s">
        <v>334</v>
      </c>
      <c r="C209" s="175" t="s">
        <v>847</v>
      </c>
      <c r="D209" s="175" t="s">
        <v>843</v>
      </c>
      <c r="E209" s="174" t="s">
        <v>837</v>
      </c>
      <c r="F209" s="174" t="s">
        <v>838</v>
      </c>
      <c r="G209" s="174" t="s">
        <v>839</v>
      </c>
    </row>
    <row r="210" spans="1:7" x14ac:dyDescent="0.25">
      <c r="A210" s="87" t="str">
        <f ca="1">CELL("address",'Order form'!AM40)</f>
        <v>'[ALPHA_Order form_2022_EN.xlsm]Order form'!$AM$40</v>
      </c>
      <c r="B210" s="87" t="s">
        <v>334</v>
      </c>
      <c r="C210" s="175" t="s">
        <v>846</v>
      </c>
      <c r="D210" s="175" t="s">
        <v>844</v>
      </c>
      <c r="E210" s="174" t="s">
        <v>841</v>
      </c>
      <c r="F210" s="175" t="s">
        <v>853</v>
      </c>
      <c r="G210" s="174" t="s">
        <v>840</v>
      </c>
    </row>
    <row r="211" spans="1:7" x14ac:dyDescent="0.25">
      <c r="A211" s="87" t="str">
        <f ca="1">CELL("address",'Order form'!AM66)</f>
        <v>'[ALPHA_Order form_2022_EN.xlsm]Order form'!$AM$66</v>
      </c>
      <c r="B211" s="87" t="s">
        <v>334</v>
      </c>
      <c r="C211" s="175" t="s">
        <v>845</v>
      </c>
      <c r="D211" s="175" t="s">
        <v>849</v>
      </c>
      <c r="E211" s="175" t="s">
        <v>850</v>
      </c>
      <c r="F211" s="175" t="s">
        <v>852</v>
      </c>
      <c r="G211" s="175" t="s">
        <v>851</v>
      </c>
    </row>
    <row r="212" spans="1:7" x14ac:dyDescent="0.25">
      <c r="A212" s="87" t="str">
        <f ca="1">CELL("address",'Order form'!AM43)</f>
        <v>'[ALPHA_Order form_2022_EN.xlsm]Order form'!$AM$43</v>
      </c>
      <c r="B212" s="87" t="s">
        <v>334</v>
      </c>
      <c r="C212" s="203" t="s">
        <v>957</v>
      </c>
      <c r="D212" s="203" t="s">
        <v>961</v>
      </c>
      <c r="E212" s="203" t="s">
        <v>958</v>
      </c>
      <c r="F212" s="203" t="s">
        <v>959</v>
      </c>
      <c r="G212" s="203" t="s">
        <v>960</v>
      </c>
    </row>
  </sheetData>
  <autoFilter ref="A1:E196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workbookViewId="0">
      <selection activeCell="A97" sqref="A97"/>
    </sheetView>
  </sheetViews>
  <sheetFormatPr baseColWidth="10" defaultColWidth="9.140625" defaultRowHeight="15" x14ac:dyDescent="0.25"/>
  <cols>
    <col min="1" max="1" width="5.5703125" bestFit="1" customWidth="1"/>
    <col min="2" max="2" width="10.28515625" bestFit="1" customWidth="1"/>
    <col min="3" max="3" width="77.140625" bestFit="1" customWidth="1"/>
    <col min="4" max="4" width="76.28515625" bestFit="1" customWidth="1"/>
    <col min="5" max="5" width="45.85546875" bestFit="1" customWidth="1"/>
    <col min="6" max="6" width="8.85546875" customWidth="1"/>
  </cols>
  <sheetData>
    <row r="1" spans="1:5" x14ac:dyDescent="0.25">
      <c r="A1" s="87" t="s">
        <v>239</v>
      </c>
      <c r="B1" s="87" t="s">
        <v>240</v>
      </c>
      <c r="C1" s="88" t="s">
        <v>143</v>
      </c>
      <c r="D1" s="88" t="s">
        <v>157</v>
      </c>
      <c r="E1" s="88" t="s">
        <v>241</v>
      </c>
    </row>
    <row r="2" spans="1:5" x14ac:dyDescent="0.25">
      <c r="A2" s="89" t="s">
        <v>321</v>
      </c>
      <c r="B2" s="89" t="s">
        <v>242</v>
      </c>
      <c r="C2" s="90" t="s">
        <v>120</v>
      </c>
      <c r="D2" s="90" t="s">
        <v>159</v>
      </c>
      <c r="E2" s="90"/>
    </row>
    <row r="3" spans="1:5" x14ac:dyDescent="0.25">
      <c r="A3" s="87" t="s">
        <v>295</v>
      </c>
      <c r="B3" s="87" t="s">
        <v>242</v>
      </c>
      <c r="C3" s="90" t="s">
        <v>47</v>
      </c>
      <c r="D3" s="90" t="s">
        <v>160</v>
      </c>
      <c r="E3" s="90" t="s">
        <v>243</v>
      </c>
    </row>
    <row r="4" spans="1:5" x14ac:dyDescent="0.25">
      <c r="A4" s="87" t="s">
        <v>296</v>
      </c>
      <c r="B4" s="87" t="s">
        <v>242</v>
      </c>
      <c r="C4" s="88" t="s">
        <v>244</v>
      </c>
      <c r="D4" s="88" t="s">
        <v>246</v>
      </c>
      <c r="E4" s="88" t="s">
        <v>245</v>
      </c>
    </row>
    <row r="5" spans="1:5" x14ac:dyDescent="0.25">
      <c r="A5" s="87" t="s">
        <v>297</v>
      </c>
      <c r="B5" s="87" t="s">
        <v>242</v>
      </c>
      <c r="C5" s="90" t="s">
        <v>156</v>
      </c>
      <c r="D5" s="90" t="s">
        <v>158</v>
      </c>
      <c r="E5" s="90" t="s">
        <v>247</v>
      </c>
    </row>
    <row r="6" spans="1:5" x14ac:dyDescent="0.25">
      <c r="A6" s="87" t="s">
        <v>300</v>
      </c>
      <c r="B6" s="87" t="s">
        <v>242</v>
      </c>
      <c r="C6" s="90" t="s">
        <v>2</v>
      </c>
      <c r="D6" s="90" t="s">
        <v>161</v>
      </c>
      <c r="E6" s="90" t="s">
        <v>248</v>
      </c>
    </row>
    <row r="7" spans="1:5" x14ac:dyDescent="0.25">
      <c r="A7" s="87" t="s">
        <v>298</v>
      </c>
      <c r="B7" s="87" t="s">
        <v>242</v>
      </c>
      <c r="C7" s="90" t="s">
        <v>48</v>
      </c>
      <c r="D7" s="90" t="s">
        <v>48</v>
      </c>
      <c r="E7" s="90" t="s">
        <v>249</v>
      </c>
    </row>
    <row r="8" spans="1:5" x14ac:dyDescent="0.25">
      <c r="A8" s="87" t="s">
        <v>299</v>
      </c>
      <c r="B8" s="87" t="s">
        <v>242</v>
      </c>
      <c r="C8" s="88" t="s">
        <v>250</v>
      </c>
      <c r="D8" s="88" t="s">
        <v>252</v>
      </c>
      <c r="E8" s="88" t="s">
        <v>251</v>
      </c>
    </row>
    <row r="9" spans="1:5" x14ac:dyDescent="0.25">
      <c r="A9" s="87" t="s">
        <v>301</v>
      </c>
      <c r="B9" s="87" t="s">
        <v>242</v>
      </c>
      <c r="C9" s="88" t="s">
        <v>253</v>
      </c>
      <c r="D9" s="88" t="s">
        <v>255</v>
      </c>
      <c r="E9" s="88" t="s">
        <v>254</v>
      </c>
    </row>
    <row r="10" spans="1:5" x14ac:dyDescent="0.25">
      <c r="A10" s="87" t="s">
        <v>302</v>
      </c>
      <c r="B10" s="87" t="s">
        <v>242</v>
      </c>
      <c r="C10" s="90" t="s">
        <v>3</v>
      </c>
      <c r="D10" s="90" t="s">
        <v>162</v>
      </c>
      <c r="E10" s="90" t="s">
        <v>256</v>
      </c>
    </row>
    <row r="11" spans="1:5" x14ac:dyDescent="0.25">
      <c r="A11" s="87" t="s">
        <v>303</v>
      </c>
      <c r="B11" s="87" t="s">
        <v>242</v>
      </c>
      <c r="C11" s="90" t="s">
        <v>3</v>
      </c>
      <c r="D11" s="90" t="s">
        <v>162</v>
      </c>
      <c r="E11" s="90" t="s">
        <v>256</v>
      </c>
    </row>
    <row r="12" spans="1:5" x14ac:dyDescent="0.25">
      <c r="A12" s="87" t="s">
        <v>304</v>
      </c>
      <c r="B12" s="87" t="s">
        <v>242</v>
      </c>
      <c r="C12" s="88" t="s">
        <v>257</v>
      </c>
      <c r="D12" s="88" t="s">
        <v>259</v>
      </c>
      <c r="E12" s="88" t="s">
        <v>258</v>
      </c>
    </row>
    <row r="13" spans="1:5" x14ac:dyDescent="0.25">
      <c r="A13" s="87" t="s">
        <v>305</v>
      </c>
      <c r="B13" s="87" t="s">
        <v>242</v>
      </c>
      <c r="C13" s="88" t="s">
        <v>257</v>
      </c>
      <c r="D13" s="88" t="s">
        <v>259</v>
      </c>
      <c r="E13" s="88" t="s">
        <v>258</v>
      </c>
    </row>
    <row r="14" spans="1:5" x14ac:dyDescent="0.25">
      <c r="A14" s="87" t="s">
        <v>306</v>
      </c>
      <c r="B14" s="87" t="s">
        <v>242</v>
      </c>
      <c r="C14" s="88" t="s">
        <v>260</v>
      </c>
      <c r="D14" s="88" t="s">
        <v>262</v>
      </c>
      <c r="E14" s="88" t="s">
        <v>261</v>
      </c>
    </row>
    <row r="15" spans="1:5" x14ac:dyDescent="0.25">
      <c r="A15" s="87" t="s">
        <v>307</v>
      </c>
      <c r="B15" s="87" t="s">
        <v>242</v>
      </c>
      <c r="C15" s="88" t="s">
        <v>260</v>
      </c>
      <c r="D15" s="88" t="s">
        <v>262</v>
      </c>
      <c r="E15" s="88" t="s">
        <v>261</v>
      </c>
    </row>
    <row r="16" spans="1:5" x14ac:dyDescent="0.25">
      <c r="A16" s="87" t="s">
        <v>308</v>
      </c>
      <c r="B16" s="87" t="s">
        <v>242</v>
      </c>
      <c r="C16" s="88" t="s">
        <v>263</v>
      </c>
      <c r="D16" s="88" t="s">
        <v>265</v>
      </c>
      <c r="E16" s="88" t="s">
        <v>264</v>
      </c>
    </row>
    <row r="17" spans="1:5" x14ac:dyDescent="0.25">
      <c r="A17" s="87" t="s">
        <v>309</v>
      </c>
      <c r="B17" s="87" t="s">
        <v>242</v>
      </c>
      <c r="C17" s="88" t="s">
        <v>263</v>
      </c>
      <c r="D17" s="88" t="s">
        <v>265</v>
      </c>
      <c r="E17" s="88" t="s">
        <v>264</v>
      </c>
    </row>
    <row r="18" spans="1:5" x14ac:dyDescent="0.25">
      <c r="A18" s="87" t="s">
        <v>310</v>
      </c>
      <c r="B18" s="87" t="s">
        <v>242</v>
      </c>
      <c r="C18" s="88" t="s">
        <v>266</v>
      </c>
      <c r="D18" s="88" t="s">
        <v>268</v>
      </c>
      <c r="E18" s="88" t="s">
        <v>267</v>
      </c>
    </row>
    <row r="19" spans="1:5" x14ac:dyDescent="0.25">
      <c r="A19" s="87" t="s">
        <v>311</v>
      </c>
      <c r="B19" s="87" t="s">
        <v>242</v>
      </c>
      <c r="C19" s="88" t="s">
        <v>266</v>
      </c>
      <c r="D19" s="88" t="s">
        <v>268</v>
      </c>
      <c r="E19" s="88" t="s">
        <v>267</v>
      </c>
    </row>
    <row r="20" spans="1:5" x14ac:dyDescent="0.25">
      <c r="A20" s="89" t="s">
        <v>322</v>
      </c>
      <c r="B20" s="87" t="s">
        <v>242</v>
      </c>
      <c r="C20" s="88" t="s">
        <v>136</v>
      </c>
      <c r="D20" s="90" t="s">
        <v>166</v>
      </c>
      <c r="E20" s="88"/>
    </row>
    <row r="21" spans="1:5" x14ac:dyDescent="0.25">
      <c r="A21" s="87" t="s">
        <v>312</v>
      </c>
      <c r="B21" s="87" t="s">
        <v>242</v>
      </c>
      <c r="C21" s="88" t="s">
        <v>40</v>
      </c>
      <c r="D21" s="88" t="s">
        <v>167</v>
      </c>
      <c r="E21" s="88" t="s">
        <v>269</v>
      </c>
    </row>
    <row r="22" spans="1:5" x14ac:dyDescent="0.25">
      <c r="A22" s="89" t="s">
        <v>323</v>
      </c>
      <c r="B22" s="87" t="s">
        <v>242</v>
      </c>
      <c r="C22" s="88" t="s">
        <v>293</v>
      </c>
      <c r="D22" s="88" t="s">
        <v>294</v>
      </c>
      <c r="E22" s="88"/>
    </row>
    <row r="23" spans="1:5" x14ac:dyDescent="0.25">
      <c r="A23" s="89" t="s">
        <v>324</v>
      </c>
      <c r="B23" s="87" t="s">
        <v>242</v>
      </c>
      <c r="C23" s="90" t="s">
        <v>50</v>
      </c>
      <c r="D23" s="88" t="s">
        <v>163</v>
      </c>
      <c r="E23" s="90"/>
    </row>
    <row r="24" spans="1:5" x14ac:dyDescent="0.25">
      <c r="A24" s="89" t="s">
        <v>325</v>
      </c>
      <c r="B24" s="87" t="s">
        <v>242</v>
      </c>
      <c r="C24" s="90" t="s">
        <v>17</v>
      </c>
      <c r="D24" s="90" t="s">
        <v>164</v>
      </c>
      <c r="E24" s="90"/>
    </row>
    <row r="25" spans="1:5" x14ac:dyDescent="0.25">
      <c r="A25" s="89" t="s">
        <v>326</v>
      </c>
      <c r="B25" s="87" t="s">
        <v>242</v>
      </c>
      <c r="C25" s="90" t="s">
        <v>51</v>
      </c>
      <c r="D25" s="90" t="s">
        <v>165</v>
      </c>
      <c r="E25" s="90"/>
    </row>
    <row r="26" spans="1:5" x14ac:dyDescent="0.25">
      <c r="A26" s="87" t="s">
        <v>315</v>
      </c>
      <c r="B26" s="87" t="s">
        <v>242</v>
      </c>
      <c r="C26" s="88" t="s">
        <v>44</v>
      </c>
      <c r="D26" s="88" t="s">
        <v>168</v>
      </c>
      <c r="E26" s="88" t="s">
        <v>280</v>
      </c>
    </row>
    <row r="27" spans="1:5" x14ac:dyDescent="0.25">
      <c r="A27" s="87" t="s">
        <v>316</v>
      </c>
      <c r="B27" s="87" t="s">
        <v>242</v>
      </c>
      <c r="C27" s="88" t="s">
        <v>41</v>
      </c>
      <c r="D27" s="88" t="s">
        <v>169</v>
      </c>
      <c r="E27" s="88" t="s">
        <v>281</v>
      </c>
    </row>
    <row r="28" spans="1:5" x14ac:dyDescent="0.25">
      <c r="A28" s="87" t="s">
        <v>317</v>
      </c>
      <c r="B28" s="87" t="s">
        <v>242</v>
      </c>
      <c r="C28" s="88" t="s">
        <v>42</v>
      </c>
      <c r="D28" s="88" t="s">
        <v>170</v>
      </c>
      <c r="E28" s="88" t="s">
        <v>282</v>
      </c>
    </row>
    <row r="29" spans="1:5" x14ac:dyDescent="0.25">
      <c r="A29" s="87" t="s">
        <v>319</v>
      </c>
      <c r="B29" s="87" t="s">
        <v>242</v>
      </c>
      <c r="C29" s="88" t="s">
        <v>61</v>
      </c>
      <c r="D29" s="88" t="s">
        <v>171</v>
      </c>
      <c r="E29" s="88" t="s">
        <v>291</v>
      </c>
    </row>
    <row r="30" spans="1:5" x14ac:dyDescent="0.25">
      <c r="A30" s="87" t="s">
        <v>319</v>
      </c>
      <c r="B30" s="87" t="s">
        <v>242</v>
      </c>
      <c r="C30" s="91" t="s">
        <v>62</v>
      </c>
      <c r="D30" s="91" t="s">
        <v>327</v>
      </c>
      <c r="E30" s="91" t="s">
        <v>328</v>
      </c>
    </row>
    <row r="31" spans="1:5" x14ac:dyDescent="0.25">
      <c r="A31" s="87" t="s">
        <v>320</v>
      </c>
      <c r="B31" s="87" t="s">
        <v>242</v>
      </c>
      <c r="C31" s="88" t="s">
        <v>63</v>
      </c>
      <c r="D31" s="88" t="s">
        <v>172</v>
      </c>
      <c r="E31" s="88" t="s">
        <v>292</v>
      </c>
    </row>
    <row r="32" spans="1:5" x14ac:dyDescent="0.25">
      <c r="A32" s="89" t="s">
        <v>329</v>
      </c>
      <c r="B32" s="87" t="s">
        <v>242</v>
      </c>
      <c r="C32" s="90" t="s">
        <v>64</v>
      </c>
      <c r="D32" s="90" t="s">
        <v>173</v>
      </c>
      <c r="E32" s="90"/>
    </row>
    <row r="33" spans="1:5" x14ac:dyDescent="0.25">
      <c r="A33" s="87" t="s">
        <v>330</v>
      </c>
      <c r="B33" s="87" t="s">
        <v>242</v>
      </c>
      <c r="C33" s="90" t="s">
        <v>43</v>
      </c>
      <c r="D33" s="90" t="s">
        <v>43</v>
      </c>
      <c r="E33" s="90"/>
    </row>
    <row r="34" spans="1:5" x14ac:dyDescent="0.25">
      <c r="A34" s="89" t="s">
        <v>331</v>
      </c>
      <c r="B34" s="87" t="s">
        <v>242</v>
      </c>
      <c r="C34" s="90" t="s">
        <v>46</v>
      </c>
      <c r="D34" s="90" t="s">
        <v>174</v>
      </c>
      <c r="E34" s="90"/>
    </row>
    <row r="35" spans="1:5" x14ac:dyDescent="0.25">
      <c r="A35" s="87" t="s">
        <v>332</v>
      </c>
      <c r="B35" s="87" t="s">
        <v>242</v>
      </c>
      <c r="C35" s="90" t="s">
        <v>107</v>
      </c>
      <c r="D35" s="90" t="s">
        <v>175</v>
      </c>
      <c r="E35" s="90"/>
    </row>
    <row r="36" spans="1:5" x14ac:dyDescent="0.25">
      <c r="A36" s="89" t="s">
        <v>333</v>
      </c>
      <c r="B36" s="89" t="s">
        <v>334</v>
      </c>
      <c r="C36" s="90" t="s">
        <v>335</v>
      </c>
      <c r="D36" s="90" t="s">
        <v>336</v>
      </c>
      <c r="E36" s="90"/>
    </row>
    <row r="37" spans="1:5" x14ac:dyDescent="0.25">
      <c r="A37" s="89" t="s">
        <v>337</v>
      </c>
      <c r="B37" s="89" t="s">
        <v>334</v>
      </c>
      <c r="C37" s="90" t="s">
        <v>338</v>
      </c>
      <c r="D37" s="90" t="s">
        <v>339</v>
      </c>
      <c r="E37" s="90"/>
    </row>
    <row r="38" spans="1:5" x14ac:dyDescent="0.25">
      <c r="A38" s="89" t="s">
        <v>340</v>
      </c>
      <c r="B38" s="89" t="s">
        <v>270</v>
      </c>
      <c r="C38" s="88" t="s">
        <v>144</v>
      </c>
      <c r="D38" s="88" t="s">
        <v>176</v>
      </c>
      <c r="E38" s="88"/>
    </row>
    <row r="39" spans="1:5" x14ac:dyDescent="0.25">
      <c r="A39" s="89" t="s">
        <v>340</v>
      </c>
      <c r="B39" s="89" t="s">
        <v>270</v>
      </c>
      <c r="C39" s="88" t="s">
        <v>214</v>
      </c>
      <c r="D39" s="88" t="s">
        <v>177</v>
      </c>
      <c r="E39" s="88"/>
    </row>
    <row r="40" spans="1:5" x14ac:dyDescent="0.25">
      <c r="A40" s="87" t="s">
        <v>313</v>
      </c>
      <c r="B40" s="87" t="s">
        <v>270</v>
      </c>
      <c r="C40" s="88" t="s">
        <v>215</v>
      </c>
      <c r="D40" s="88" t="s">
        <v>178</v>
      </c>
      <c r="E40" s="88" t="s">
        <v>271</v>
      </c>
    </row>
    <row r="41" spans="1:5" x14ac:dyDescent="0.25">
      <c r="A41" s="87" t="s">
        <v>313</v>
      </c>
      <c r="B41" s="87" t="s">
        <v>270</v>
      </c>
      <c r="C41" s="88" t="s">
        <v>216</v>
      </c>
      <c r="D41" s="88" t="s">
        <v>179</v>
      </c>
      <c r="E41" s="88" t="s">
        <v>272</v>
      </c>
    </row>
    <row r="42" spans="1:5" x14ac:dyDescent="0.25">
      <c r="A42" s="87" t="s">
        <v>314</v>
      </c>
      <c r="B42" s="87" t="s">
        <v>270</v>
      </c>
      <c r="C42" s="88" t="s">
        <v>217</v>
      </c>
      <c r="D42" s="88" t="s">
        <v>180</v>
      </c>
      <c r="E42" s="88" t="s">
        <v>273</v>
      </c>
    </row>
    <row r="43" spans="1:5" x14ac:dyDescent="0.25">
      <c r="A43" s="87" t="s">
        <v>314</v>
      </c>
      <c r="B43" s="87" t="s">
        <v>270</v>
      </c>
      <c r="C43" s="88" t="s">
        <v>274</v>
      </c>
      <c r="D43" s="88" t="s">
        <v>181</v>
      </c>
      <c r="E43" s="88" t="s">
        <v>275</v>
      </c>
    </row>
    <row r="44" spans="1:5" x14ac:dyDescent="0.25">
      <c r="A44" s="87" t="s">
        <v>314</v>
      </c>
      <c r="B44" s="87" t="s">
        <v>270</v>
      </c>
      <c r="C44" s="88" t="s">
        <v>276</v>
      </c>
      <c r="D44" s="88" t="s">
        <v>218</v>
      </c>
      <c r="E44" s="88" t="s">
        <v>277</v>
      </c>
    </row>
    <row r="45" spans="1:5" x14ac:dyDescent="0.25">
      <c r="A45" s="87" t="s">
        <v>314</v>
      </c>
      <c r="B45" s="87" t="s">
        <v>270</v>
      </c>
      <c r="C45" s="88" t="s">
        <v>130</v>
      </c>
      <c r="D45" s="88" t="s">
        <v>130</v>
      </c>
      <c r="E45" s="88" t="s">
        <v>130</v>
      </c>
    </row>
    <row r="46" spans="1:5" x14ac:dyDescent="0.25">
      <c r="A46" s="87" t="s">
        <v>314</v>
      </c>
      <c r="B46" s="87" t="s">
        <v>270</v>
      </c>
      <c r="C46" s="88" t="s">
        <v>145</v>
      </c>
      <c r="D46" s="88" t="s">
        <v>145</v>
      </c>
      <c r="E46" s="88" t="s">
        <v>145</v>
      </c>
    </row>
    <row r="47" spans="1:5" x14ac:dyDescent="0.25">
      <c r="A47" s="87" t="s">
        <v>314</v>
      </c>
      <c r="B47" s="87" t="s">
        <v>270</v>
      </c>
      <c r="C47" s="88" t="s">
        <v>278</v>
      </c>
      <c r="D47" s="88" t="s">
        <v>182</v>
      </c>
      <c r="E47" s="88" t="s">
        <v>279</v>
      </c>
    </row>
    <row r="48" spans="1:5" x14ac:dyDescent="0.25">
      <c r="A48" s="87" t="s">
        <v>318</v>
      </c>
      <c r="B48" s="87" t="s">
        <v>270</v>
      </c>
      <c r="C48" s="88" t="s">
        <v>283</v>
      </c>
      <c r="D48" s="88" t="s">
        <v>219</v>
      </c>
      <c r="E48" s="88" t="s">
        <v>284</v>
      </c>
    </row>
    <row r="49" spans="1:5" x14ac:dyDescent="0.25">
      <c r="A49" s="87" t="s">
        <v>318</v>
      </c>
      <c r="B49" s="87" t="s">
        <v>270</v>
      </c>
      <c r="C49" s="88" t="s">
        <v>285</v>
      </c>
      <c r="D49" s="88" t="s">
        <v>220</v>
      </c>
      <c r="E49" s="88" t="s">
        <v>286</v>
      </c>
    </row>
    <row r="50" spans="1:5" x14ac:dyDescent="0.25">
      <c r="A50" s="87" t="s">
        <v>318</v>
      </c>
      <c r="B50" s="87" t="s">
        <v>270</v>
      </c>
      <c r="C50" s="88" t="s">
        <v>146</v>
      </c>
      <c r="D50" s="88" t="s">
        <v>221</v>
      </c>
      <c r="E50" s="88" t="s">
        <v>287</v>
      </c>
    </row>
    <row r="51" spans="1:5" x14ac:dyDescent="0.25">
      <c r="A51" s="87" t="s">
        <v>318</v>
      </c>
      <c r="B51" s="87" t="s">
        <v>270</v>
      </c>
      <c r="C51" s="88" t="s">
        <v>147</v>
      </c>
      <c r="D51" s="88" t="s">
        <v>222</v>
      </c>
      <c r="E51" s="88" t="s">
        <v>288</v>
      </c>
    </row>
    <row r="52" spans="1:5" x14ac:dyDescent="0.25">
      <c r="A52" s="87" t="s">
        <v>318</v>
      </c>
      <c r="B52" s="87" t="s">
        <v>270</v>
      </c>
      <c r="C52" s="88" t="s">
        <v>289</v>
      </c>
      <c r="D52" s="88" t="s">
        <v>223</v>
      </c>
      <c r="E52" s="88" t="s">
        <v>290</v>
      </c>
    </row>
    <row r="53" spans="1:5" x14ac:dyDescent="0.25">
      <c r="A53" s="89" t="s">
        <v>341</v>
      </c>
      <c r="B53" s="87" t="s">
        <v>270</v>
      </c>
      <c r="C53" s="88" t="s">
        <v>131</v>
      </c>
      <c r="D53" s="88" t="s">
        <v>183</v>
      </c>
      <c r="E53" s="88"/>
    </row>
    <row r="54" spans="1:5" x14ac:dyDescent="0.25">
      <c r="A54" s="89" t="s">
        <v>341</v>
      </c>
      <c r="B54" s="87" t="s">
        <v>270</v>
      </c>
      <c r="C54" s="88" t="s">
        <v>128</v>
      </c>
      <c r="D54" s="88" t="s">
        <v>184</v>
      </c>
      <c r="E54" s="88"/>
    </row>
    <row r="55" spans="1:5" x14ac:dyDescent="0.25">
      <c r="A55" s="89" t="s">
        <v>341</v>
      </c>
      <c r="B55" s="87" t="s">
        <v>270</v>
      </c>
      <c r="C55" s="88" t="s">
        <v>148</v>
      </c>
      <c r="D55" s="88" t="s">
        <v>185</v>
      </c>
      <c r="E55" s="88"/>
    </row>
    <row r="56" spans="1:5" x14ac:dyDescent="0.25">
      <c r="A56" s="89" t="s">
        <v>341</v>
      </c>
      <c r="B56" s="87" t="s">
        <v>270</v>
      </c>
      <c r="C56" s="88" t="s">
        <v>132</v>
      </c>
      <c r="D56" s="88" t="s">
        <v>186</v>
      </c>
      <c r="E56" s="88"/>
    </row>
    <row r="57" spans="1:5" x14ac:dyDescent="0.25">
      <c r="A57" s="87" t="s">
        <v>342</v>
      </c>
      <c r="B57" s="87" t="s">
        <v>242</v>
      </c>
      <c r="C57" s="88" t="s">
        <v>81</v>
      </c>
      <c r="D57" s="88" t="s">
        <v>187</v>
      </c>
      <c r="E57" s="88" t="s">
        <v>343</v>
      </c>
    </row>
    <row r="58" spans="1:5" x14ac:dyDescent="0.25">
      <c r="A58" s="87" t="s">
        <v>344</v>
      </c>
      <c r="B58" s="87" t="s">
        <v>242</v>
      </c>
      <c r="C58" s="88" t="s">
        <v>60</v>
      </c>
      <c r="D58" s="88" t="s">
        <v>188</v>
      </c>
      <c r="E58" s="88" t="s">
        <v>345</v>
      </c>
    </row>
    <row r="59" spans="1:5" x14ac:dyDescent="0.25">
      <c r="A59" s="87" t="s">
        <v>346</v>
      </c>
      <c r="B59" s="87" t="s">
        <v>242</v>
      </c>
      <c r="C59" s="88" t="s">
        <v>79</v>
      </c>
      <c r="D59" s="88" t="s">
        <v>189</v>
      </c>
      <c r="E59" s="88" t="s">
        <v>347</v>
      </c>
    </row>
    <row r="60" spans="1:5" x14ac:dyDescent="0.25">
      <c r="A60" s="87" t="s">
        <v>348</v>
      </c>
      <c r="B60" s="87" t="s">
        <v>242</v>
      </c>
      <c r="C60" s="88" t="s">
        <v>83</v>
      </c>
      <c r="D60" s="88" t="s">
        <v>190</v>
      </c>
      <c r="E60" s="88" t="s">
        <v>349</v>
      </c>
    </row>
    <row r="61" spans="1:5" x14ac:dyDescent="0.25">
      <c r="A61" s="87" t="s">
        <v>350</v>
      </c>
      <c r="B61" s="87" t="s">
        <v>242</v>
      </c>
      <c r="C61" s="88" t="s">
        <v>110</v>
      </c>
      <c r="D61" s="88" t="s">
        <v>191</v>
      </c>
      <c r="E61" s="88" t="s">
        <v>351</v>
      </c>
    </row>
    <row r="62" spans="1:5" x14ac:dyDescent="0.25">
      <c r="A62" s="87" t="s">
        <v>352</v>
      </c>
      <c r="B62" s="87" t="s">
        <v>242</v>
      </c>
      <c r="C62" s="88" t="s">
        <v>82</v>
      </c>
      <c r="D62" s="88" t="s">
        <v>192</v>
      </c>
      <c r="E62" s="88" t="s">
        <v>353</v>
      </c>
    </row>
    <row r="63" spans="1:5" x14ac:dyDescent="0.25">
      <c r="A63" s="87" t="s">
        <v>354</v>
      </c>
      <c r="B63" s="87" t="s">
        <v>242</v>
      </c>
      <c r="C63" s="88" t="s">
        <v>129</v>
      </c>
      <c r="D63" s="88" t="s">
        <v>193</v>
      </c>
      <c r="E63" s="88" t="s">
        <v>355</v>
      </c>
    </row>
    <row r="64" spans="1:5" x14ac:dyDescent="0.25">
      <c r="A64" s="87" t="s">
        <v>356</v>
      </c>
      <c r="B64" s="87" t="s">
        <v>242</v>
      </c>
      <c r="C64" s="88" t="s">
        <v>115</v>
      </c>
      <c r="D64" s="88" t="s">
        <v>357</v>
      </c>
      <c r="E64" s="88" t="s">
        <v>358</v>
      </c>
    </row>
    <row r="65" spans="1:5" x14ac:dyDescent="0.25">
      <c r="A65" s="87" t="s">
        <v>359</v>
      </c>
      <c r="B65" s="87" t="s">
        <v>242</v>
      </c>
      <c r="C65" s="88" t="s">
        <v>65</v>
      </c>
      <c r="D65" s="88" t="s">
        <v>360</v>
      </c>
      <c r="E65" s="88" t="s">
        <v>361</v>
      </c>
    </row>
    <row r="66" spans="1:5" x14ac:dyDescent="0.25">
      <c r="A66" s="87" t="s">
        <v>362</v>
      </c>
      <c r="B66" s="87" t="s">
        <v>242</v>
      </c>
      <c r="C66" s="88" t="s">
        <v>66</v>
      </c>
      <c r="D66" s="88" t="s">
        <v>363</v>
      </c>
      <c r="E66" s="88" t="s">
        <v>364</v>
      </c>
    </row>
    <row r="67" spans="1:5" x14ac:dyDescent="0.25">
      <c r="A67" s="87" t="s">
        <v>365</v>
      </c>
      <c r="B67" s="87" t="s">
        <v>242</v>
      </c>
      <c r="C67" s="88" t="s">
        <v>67</v>
      </c>
      <c r="D67" s="88" t="s">
        <v>194</v>
      </c>
      <c r="E67" s="88" t="s">
        <v>366</v>
      </c>
    </row>
    <row r="68" spans="1:5" x14ac:dyDescent="0.25">
      <c r="A68" s="87" t="s">
        <v>367</v>
      </c>
      <c r="B68" s="87" t="s">
        <v>242</v>
      </c>
      <c r="C68" s="88" t="s">
        <v>195</v>
      </c>
      <c r="D68" s="88" t="s">
        <v>368</v>
      </c>
      <c r="E68" s="88" t="s">
        <v>369</v>
      </c>
    </row>
    <row r="69" spans="1:5" x14ac:dyDescent="0.25">
      <c r="A69" s="87" t="s">
        <v>370</v>
      </c>
      <c r="B69" s="87" t="s">
        <v>270</v>
      </c>
      <c r="C69" s="88" t="s">
        <v>141</v>
      </c>
      <c r="D69" s="88" t="s">
        <v>237</v>
      </c>
      <c r="E69" s="88"/>
    </row>
    <row r="70" spans="1:5" x14ac:dyDescent="0.25">
      <c r="A70" s="87" t="s">
        <v>370</v>
      </c>
      <c r="B70" s="87" t="s">
        <v>270</v>
      </c>
      <c r="C70" s="88" t="s">
        <v>149</v>
      </c>
      <c r="D70" s="88" t="s">
        <v>236</v>
      </c>
      <c r="E70" s="88"/>
    </row>
    <row r="71" spans="1:5" x14ac:dyDescent="0.25">
      <c r="A71" s="89" t="s">
        <v>371</v>
      </c>
      <c r="B71" s="89" t="s">
        <v>242</v>
      </c>
      <c r="C71" s="88" t="s">
        <v>87</v>
      </c>
      <c r="D71" s="88" t="s">
        <v>372</v>
      </c>
      <c r="E71" s="88" t="s">
        <v>373</v>
      </c>
    </row>
    <row r="72" spans="1:5" x14ac:dyDescent="0.25">
      <c r="A72" s="89" t="s">
        <v>374</v>
      </c>
      <c r="B72" s="89" t="s">
        <v>242</v>
      </c>
      <c r="C72" s="88" t="s">
        <v>90</v>
      </c>
      <c r="D72" s="88" t="s">
        <v>375</v>
      </c>
      <c r="E72" s="88" t="s">
        <v>376</v>
      </c>
    </row>
    <row r="73" spans="1:5" x14ac:dyDescent="0.25">
      <c r="A73" s="89" t="s">
        <v>377</v>
      </c>
      <c r="B73" s="89" t="s">
        <v>242</v>
      </c>
      <c r="C73" s="88" t="s">
        <v>93</v>
      </c>
      <c r="D73" s="88" t="s">
        <v>378</v>
      </c>
      <c r="E73" s="88" t="s">
        <v>379</v>
      </c>
    </row>
    <row r="74" spans="1:5" x14ac:dyDescent="0.25">
      <c r="A74" s="89" t="s">
        <v>380</v>
      </c>
      <c r="B74" s="89" t="s">
        <v>242</v>
      </c>
      <c r="C74" s="88" t="s">
        <v>96</v>
      </c>
      <c r="D74" s="88" t="s">
        <v>381</v>
      </c>
      <c r="E74" s="88" t="s">
        <v>382</v>
      </c>
    </row>
    <row r="75" spans="1:5" x14ac:dyDescent="0.25">
      <c r="A75" s="89" t="s">
        <v>383</v>
      </c>
      <c r="B75" s="89" t="s">
        <v>242</v>
      </c>
      <c r="C75" s="88" t="s">
        <v>99</v>
      </c>
      <c r="D75" s="88" t="s">
        <v>99</v>
      </c>
      <c r="E75" s="88" t="s">
        <v>99</v>
      </c>
    </row>
    <row r="76" spans="1:5" x14ac:dyDescent="0.25">
      <c r="A76" s="89" t="s">
        <v>384</v>
      </c>
      <c r="B76" s="89" t="s">
        <v>242</v>
      </c>
      <c r="C76" s="88" t="s">
        <v>102</v>
      </c>
      <c r="D76" s="88" t="s">
        <v>385</v>
      </c>
      <c r="E76" s="88" t="s">
        <v>386</v>
      </c>
    </row>
    <row r="77" spans="1:5" x14ac:dyDescent="0.25">
      <c r="A77" s="89" t="s">
        <v>387</v>
      </c>
      <c r="B77" s="89" t="s">
        <v>242</v>
      </c>
      <c r="C77" s="88" t="s">
        <v>88</v>
      </c>
      <c r="D77" s="88" t="s">
        <v>388</v>
      </c>
      <c r="E77" s="88" t="s">
        <v>389</v>
      </c>
    </row>
    <row r="78" spans="1:5" x14ac:dyDescent="0.25">
      <c r="A78" s="89" t="s">
        <v>390</v>
      </c>
      <c r="B78" s="89" t="s">
        <v>242</v>
      </c>
      <c r="C78" s="88" t="s">
        <v>91</v>
      </c>
      <c r="D78" s="88" t="s">
        <v>391</v>
      </c>
      <c r="E78" s="88" t="s">
        <v>392</v>
      </c>
    </row>
    <row r="79" spans="1:5" x14ac:dyDescent="0.25">
      <c r="A79" s="89" t="s">
        <v>393</v>
      </c>
      <c r="B79" s="89" t="s">
        <v>242</v>
      </c>
      <c r="C79" s="88" t="s">
        <v>94</v>
      </c>
      <c r="D79" s="88" t="s">
        <v>394</v>
      </c>
      <c r="E79" s="88" t="s">
        <v>395</v>
      </c>
    </row>
    <row r="80" spans="1:5" x14ac:dyDescent="0.25">
      <c r="A80" s="89" t="s">
        <v>396</v>
      </c>
      <c r="B80" s="89" t="s">
        <v>242</v>
      </c>
      <c r="C80" s="88" t="s">
        <v>97</v>
      </c>
      <c r="D80" s="88" t="s">
        <v>397</v>
      </c>
      <c r="E80" s="88" t="s">
        <v>398</v>
      </c>
    </row>
    <row r="81" spans="1:5" x14ac:dyDescent="0.25">
      <c r="A81" s="89" t="s">
        <v>399</v>
      </c>
      <c r="B81" s="89" t="s">
        <v>242</v>
      </c>
      <c r="C81" s="88" t="s">
        <v>100</v>
      </c>
      <c r="D81" s="88" t="s">
        <v>400</v>
      </c>
      <c r="E81" s="88" t="s">
        <v>401</v>
      </c>
    </row>
    <row r="82" spans="1:5" x14ac:dyDescent="0.25">
      <c r="A82" s="89" t="s">
        <v>402</v>
      </c>
      <c r="B82" s="89" t="s">
        <v>242</v>
      </c>
      <c r="C82" s="88" t="s">
        <v>103</v>
      </c>
      <c r="D82" s="88" t="s">
        <v>403</v>
      </c>
      <c r="E82" s="88" t="s">
        <v>404</v>
      </c>
    </row>
    <row r="83" spans="1:5" x14ac:dyDescent="0.25">
      <c r="A83" s="89" t="s">
        <v>405</v>
      </c>
      <c r="B83" s="89" t="s">
        <v>242</v>
      </c>
      <c r="C83" s="88" t="s">
        <v>88</v>
      </c>
      <c r="D83" s="88" t="s">
        <v>388</v>
      </c>
      <c r="E83" s="88" t="s">
        <v>389</v>
      </c>
    </row>
    <row r="84" spans="1:5" x14ac:dyDescent="0.25">
      <c r="A84" s="89" t="s">
        <v>406</v>
      </c>
      <c r="B84" s="89" t="s">
        <v>242</v>
      </c>
      <c r="C84" s="88" t="s">
        <v>91</v>
      </c>
      <c r="D84" s="88" t="s">
        <v>391</v>
      </c>
      <c r="E84" s="88" t="s">
        <v>392</v>
      </c>
    </row>
    <row r="85" spans="1:5" x14ac:dyDescent="0.25">
      <c r="A85" s="89" t="s">
        <v>407</v>
      </c>
      <c r="B85" s="89" t="s">
        <v>242</v>
      </c>
      <c r="C85" s="88" t="s">
        <v>94</v>
      </c>
      <c r="D85" s="88" t="s">
        <v>394</v>
      </c>
      <c r="E85" s="88" t="s">
        <v>395</v>
      </c>
    </row>
    <row r="86" spans="1:5" x14ac:dyDescent="0.25">
      <c r="A86" s="89" t="s">
        <v>408</v>
      </c>
      <c r="B86" s="89" t="s">
        <v>242</v>
      </c>
      <c r="C86" s="88" t="s">
        <v>97</v>
      </c>
      <c r="D86" s="88" t="s">
        <v>397</v>
      </c>
      <c r="E86" s="88" t="s">
        <v>398</v>
      </c>
    </row>
    <row r="87" spans="1:5" x14ac:dyDescent="0.25">
      <c r="A87" s="89" t="s">
        <v>409</v>
      </c>
      <c r="B87" s="89" t="s">
        <v>242</v>
      </c>
      <c r="C87" s="88" t="s">
        <v>100</v>
      </c>
      <c r="D87" s="88" t="s">
        <v>400</v>
      </c>
      <c r="E87" s="88" t="s">
        <v>401</v>
      </c>
    </row>
    <row r="88" spans="1:5" x14ac:dyDescent="0.25">
      <c r="A88" s="89" t="s">
        <v>410</v>
      </c>
      <c r="B88" s="89" t="s">
        <v>242</v>
      </c>
      <c r="C88" s="88" t="s">
        <v>103</v>
      </c>
      <c r="D88" s="88" t="s">
        <v>403</v>
      </c>
      <c r="E88" s="88" t="s">
        <v>404</v>
      </c>
    </row>
    <row r="89" spans="1:5" x14ac:dyDescent="0.25">
      <c r="A89" s="89" t="s">
        <v>411</v>
      </c>
      <c r="B89" s="89" t="s">
        <v>242</v>
      </c>
      <c r="C89" s="88" t="s">
        <v>89</v>
      </c>
      <c r="D89" s="88" t="s">
        <v>412</v>
      </c>
      <c r="E89" s="88" t="s">
        <v>413</v>
      </c>
    </row>
    <row r="90" spans="1:5" x14ac:dyDescent="0.25">
      <c r="A90" s="89" t="s">
        <v>414</v>
      </c>
      <c r="B90" s="89" t="s">
        <v>242</v>
      </c>
      <c r="C90" s="88" t="s">
        <v>92</v>
      </c>
      <c r="D90" s="88" t="s">
        <v>415</v>
      </c>
      <c r="E90" s="88" t="s">
        <v>416</v>
      </c>
    </row>
    <row r="91" spans="1:5" x14ac:dyDescent="0.25">
      <c r="A91" s="89" t="s">
        <v>417</v>
      </c>
      <c r="B91" s="89" t="s">
        <v>242</v>
      </c>
      <c r="C91" s="88" t="s">
        <v>95</v>
      </c>
      <c r="D91" s="88" t="s">
        <v>418</v>
      </c>
      <c r="E91" s="88" t="s">
        <v>419</v>
      </c>
    </row>
    <row r="92" spans="1:5" x14ac:dyDescent="0.25">
      <c r="A92" s="89" t="s">
        <v>420</v>
      </c>
      <c r="B92" s="89" t="s">
        <v>242</v>
      </c>
      <c r="C92" s="88" t="s">
        <v>105</v>
      </c>
      <c r="D92" s="88" t="s">
        <v>421</v>
      </c>
      <c r="E92" s="88" t="s">
        <v>422</v>
      </c>
    </row>
    <row r="93" spans="1:5" x14ac:dyDescent="0.25">
      <c r="A93" s="89" t="s">
        <v>423</v>
      </c>
      <c r="B93" s="89" t="s">
        <v>242</v>
      </c>
      <c r="C93" s="88" t="s">
        <v>106</v>
      </c>
      <c r="D93" s="88" t="s">
        <v>424</v>
      </c>
      <c r="E93" s="88" t="s">
        <v>425</v>
      </c>
    </row>
    <row r="94" spans="1:5" x14ac:dyDescent="0.25">
      <c r="A94" s="89" t="s">
        <v>426</v>
      </c>
      <c r="B94" s="89" t="s">
        <v>242</v>
      </c>
      <c r="C94" s="88" t="s">
        <v>98</v>
      </c>
      <c r="D94" s="88" t="s">
        <v>427</v>
      </c>
      <c r="E94" s="88" t="s">
        <v>428</v>
      </c>
    </row>
    <row r="95" spans="1:5" x14ac:dyDescent="0.25">
      <c r="A95" s="89" t="s">
        <v>429</v>
      </c>
      <c r="B95" s="89" t="s">
        <v>242</v>
      </c>
      <c r="C95" s="88" t="s">
        <v>101</v>
      </c>
      <c r="D95" s="88" t="s">
        <v>430</v>
      </c>
      <c r="E95" s="88" t="s">
        <v>431</v>
      </c>
    </row>
    <row r="96" spans="1:5" x14ac:dyDescent="0.25">
      <c r="A96" s="89" t="s">
        <v>432</v>
      </c>
      <c r="B96" s="89" t="s">
        <v>242</v>
      </c>
      <c r="C96" s="88" t="s">
        <v>104</v>
      </c>
      <c r="D96" s="88" t="s">
        <v>433</v>
      </c>
      <c r="E96" s="88" t="s">
        <v>434</v>
      </c>
    </row>
    <row r="97" spans="1:5" x14ac:dyDescent="0.25">
      <c r="A97" s="89" t="s">
        <v>435</v>
      </c>
      <c r="B97" s="89" t="s">
        <v>436</v>
      </c>
      <c r="C97" s="88" t="s">
        <v>87</v>
      </c>
      <c r="D97" s="88" t="s">
        <v>372</v>
      </c>
      <c r="E97" s="88" t="s">
        <v>373</v>
      </c>
    </row>
    <row r="98" spans="1:5" x14ac:dyDescent="0.25">
      <c r="A98" s="89" t="s">
        <v>435</v>
      </c>
      <c r="B98" s="89" t="s">
        <v>436</v>
      </c>
      <c r="C98" s="88" t="s">
        <v>90</v>
      </c>
      <c r="D98" s="88" t="s">
        <v>375</v>
      </c>
      <c r="E98" s="88" t="s">
        <v>376</v>
      </c>
    </row>
    <row r="99" spans="1:5" x14ac:dyDescent="0.25">
      <c r="A99" s="89" t="s">
        <v>435</v>
      </c>
      <c r="B99" s="89" t="s">
        <v>436</v>
      </c>
      <c r="C99" s="88" t="s">
        <v>93</v>
      </c>
      <c r="D99" s="88" t="s">
        <v>378</v>
      </c>
      <c r="E99" s="88" t="s">
        <v>379</v>
      </c>
    </row>
    <row r="100" spans="1:5" x14ac:dyDescent="0.25">
      <c r="A100" s="89" t="s">
        <v>435</v>
      </c>
      <c r="B100" s="89" t="s">
        <v>436</v>
      </c>
      <c r="C100" s="88" t="s">
        <v>96</v>
      </c>
      <c r="D100" s="88" t="s">
        <v>381</v>
      </c>
      <c r="E100" s="88" t="s">
        <v>382</v>
      </c>
    </row>
    <row r="101" spans="1:5" x14ac:dyDescent="0.25">
      <c r="A101" s="89" t="s">
        <v>435</v>
      </c>
      <c r="B101" s="89" t="s">
        <v>436</v>
      </c>
      <c r="C101" s="88" t="s">
        <v>99</v>
      </c>
      <c r="D101" s="88" t="s">
        <v>99</v>
      </c>
      <c r="E101" s="88" t="s">
        <v>99</v>
      </c>
    </row>
    <row r="102" spans="1:5" x14ac:dyDescent="0.25">
      <c r="A102" s="89" t="s">
        <v>435</v>
      </c>
      <c r="B102" s="89" t="s">
        <v>436</v>
      </c>
      <c r="C102" s="88" t="s">
        <v>102</v>
      </c>
      <c r="D102" s="88" t="s">
        <v>385</v>
      </c>
      <c r="E102" s="88" t="s">
        <v>386</v>
      </c>
    </row>
    <row r="103" spans="1:5" x14ac:dyDescent="0.25">
      <c r="A103" s="89" t="s">
        <v>435</v>
      </c>
      <c r="B103" s="89" t="s">
        <v>436</v>
      </c>
      <c r="C103" s="88" t="s">
        <v>88</v>
      </c>
      <c r="D103" s="88" t="s">
        <v>388</v>
      </c>
      <c r="E103" s="88" t="s">
        <v>389</v>
      </c>
    </row>
    <row r="104" spans="1:5" x14ac:dyDescent="0.25">
      <c r="A104" s="89" t="s">
        <v>435</v>
      </c>
      <c r="B104" s="89" t="s">
        <v>436</v>
      </c>
      <c r="C104" s="88" t="s">
        <v>91</v>
      </c>
      <c r="D104" s="88" t="s">
        <v>391</v>
      </c>
      <c r="E104" s="88" t="s">
        <v>392</v>
      </c>
    </row>
    <row r="105" spans="1:5" x14ac:dyDescent="0.25">
      <c r="A105" s="89" t="s">
        <v>435</v>
      </c>
      <c r="B105" s="89" t="s">
        <v>436</v>
      </c>
      <c r="C105" s="88" t="s">
        <v>94</v>
      </c>
      <c r="D105" s="88" t="s">
        <v>394</v>
      </c>
      <c r="E105" s="88" t="s">
        <v>395</v>
      </c>
    </row>
    <row r="106" spans="1:5" x14ac:dyDescent="0.25">
      <c r="A106" s="89" t="s">
        <v>435</v>
      </c>
      <c r="B106" s="89" t="s">
        <v>436</v>
      </c>
      <c r="C106" s="88" t="s">
        <v>97</v>
      </c>
      <c r="D106" s="88" t="s">
        <v>397</v>
      </c>
      <c r="E106" s="88" t="s">
        <v>398</v>
      </c>
    </row>
    <row r="107" spans="1:5" x14ac:dyDescent="0.25">
      <c r="A107" s="89" t="s">
        <v>435</v>
      </c>
      <c r="B107" s="89" t="s">
        <v>436</v>
      </c>
      <c r="C107" s="88" t="s">
        <v>100</v>
      </c>
      <c r="D107" s="88" t="s">
        <v>400</v>
      </c>
      <c r="E107" s="88" t="s">
        <v>401</v>
      </c>
    </row>
    <row r="108" spans="1:5" x14ac:dyDescent="0.25">
      <c r="A108" s="89" t="s">
        <v>435</v>
      </c>
      <c r="B108" s="89" t="s">
        <v>436</v>
      </c>
      <c r="C108" s="88" t="s">
        <v>103</v>
      </c>
      <c r="D108" s="88" t="s">
        <v>403</v>
      </c>
      <c r="E108" s="88" t="s">
        <v>404</v>
      </c>
    </row>
    <row r="109" spans="1:5" x14ac:dyDescent="0.25">
      <c r="A109" s="89" t="s">
        <v>435</v>
      </c>
      <c r="B109" s="89" t="s">
        <v>436</v>
      </c>
      <c r="C109" s="88" t="s">
        <v>89</v>
      </c>
      <c r="D109" s="88" t="s">
        <v>412</v>
      </c>
      <c r="E109" s="88" t="s">
        <v>413</v>
      </c>
    </row>
    <row r="110" spans="1:5" x14ac:dyDescent="0.25">
      <c r="A110" s="89" t="s">
        <v>435</v>
      </c>
      <c r="B110" s="89" t="s">
        <v>436</v>
      </c>
      <c r="C110" s="88" t="s">
        <v>92</v>
      </c>
      <c r="D110" s="88" t="s">
        <v>415</v>
      </c>
      <c r="E110" s="88" t="s">
        <v>416</v>
      </c>
    </row>
    <row r="111" spans="1:5" x14ac:dyDescent="0.25">
      <c r="A111" s="89" t="s">
        <v>435</v>
      </c>
      <c r="B111" s="89" t="s">
        <v>436</v>
      </c>
      <c r="C111" s="88" t="s">
        <v>95</v>
      </c>
      <c r="D111" s="88" t="s">
        <v>418</v>
      </c>
      <c r="E111" s="88" t="s">
        <v>419</v>
      </c>
    </row>
    <row r="112" spans="1:5" x14ac:dyDescent="0.25">
      <c r="A112" s="89" t="s">
        <v>435</v>
      </c>
      <c r="B112" s="89" t="s">
        <v>436</v>
      </c>
      <c r="C112" s="88" t="s">
        <v>105</v>
      </c>
      <c r="D112" s="88" t="s">
        <v>421</v>
      </c>
      <c r="E112" s="88" t="s">
        <v>422</v>
      </c>
    </row>
    <row r="113" spans="1:5" x14ac:dyDescent="0.25">
      <c r="A113" s="89" t="s">
        <v>435</v>
      </c>
      <c r="B113" s="89" t="s">
        <v>436</v>
      </c>
      <c r="C113" s="88" t="s">
        <v>106</v>
      </c>
      <c r="D113" s="88" t="s">
        <v>424</v>
      </c>
      <c r="E113" s="88" t="s">
        <v>425</v>
      </c>
    </row>
    <row r="114" spans="1:5" x14ac:dyDescent="0.25">
      <c r="A114" s="89" t="s">
        <v>435</v>
      </c>
      <c r="B114" s="89" t="s">
        <v>436</v>
      </c>
      <c r="C114" s="88" t="s">
        <v>98</v>
      </c>
      <c r="D114" s="88" t="s">
        <v>427</v>
      </c>
      <c r="E114" s="88" t="s">
        <v>428</v>
      </c>
    </row>
    <row r="115" spans="1:5" x14ac:dyDescent="0.25">
      <c r="A115" s="89" t="s">
        <v>435</v>
      </c>
      <c r="B115" s="89" t="s">
        <v>436</v>
      </c>
      <c r="C115" s="88" t="s">
        <v>101</v>
      </c>
      <c r="D115" s="88" t="s">
        <v>430</v>
      </c>
      <c r="E115" s="88" t="s">
        <v>431</v>
      </c>
    </row>
    <row r="116" spans="1:5" x14ac:dyDescent="0.25">
      <c r="A116" s="89" t="s">
        <v>435</v>
      </c>
      <c r="B116" s="89" t="s">
        <v>436</v>
      </c>
      <c r="C116" s="88" t="s">
        <v>104</v>
      </c>
      <c r="D116" s="88" t="s">
        <v>433</v>
      </c>
      <c r="E116" s="88" t="s">
        <v>434</v>
      </c>
    </row>
    <row r="117" spans="1:5" x14ac:dyDescent="0.25">
      <c r="A117" s="89" t="s">
        <v>437</v>
      </c>
      <c r="B117" s="89" t="s">
        <v>270</v>
      </c>
      <c r="C117" s="88" t="s">
        <v>151</v>
      </c>
      <c r="D117" s="88" t="s">
        <v>225</v>
      </c>
      <c r="E117" s="88" t="s">
        <v>438</v>
      </c>
    </row>
    <row r="118" spans="1:5" x14ac:dyDescent="0.25">
      <c r="A118" s="89" t="s">
        <v>437</v>
      </c>
      <c r="B118" s="89" t="s">
        <v>270</v>
      </c>
      <c r="C118" s="88" t="s">
        <v>150</v>
      </c>
      <c r="D118" s="88" t="s">
        <v>226</v>
      </c>
      <c r="E118" s="88" t="s">
        <v>439</v>
      </c>
    </row>
    <row r="119" spans="1:5" x14ac:dyDescent="0.25">
      <c r="A119" s="89" t="s">
        <v>440</v>
      </c>
      <c r="B119" s="89" t="s">
        <v>270</v>
      </c>
      <c r="C119" s="88" t="s">
        <v>151</v>
      </c>
      <c r="D119" s="88" t="s">
        <v>225</v>
      </c>
      <c r="E119" s="88" t="s">
        <v>438</v>
      </c>
    </row>
    <row r="120" spans="1:5" x14ac:dyDescent="0.25">
      <c r="A120" s="89" t="s">
        <v>440</v>
      </c>
      <c r="B120" s="89" t="s">
        <v>270</v>
      </c>
      <c r="C120" s="88" t="s">
        <v>150</v>
      </c>
      <c r="D120" s="88" t="s">
        <v>226</v>
      </c>
      <c r="E120" s="88" t="s">
        <v>439</v>
      </c>
    </row>
    <row r="121" spans="1:5" x14ac:dyDescent="0.25">
      <c r="A121" s="89" t="s">
        <v>441</v>
      </c>
      <c r="B121" s="89" t="s">
        <v>270</v>
      </c>
      <c r="C121" s="88" t="s">
        <v>151</v>
      </c>
      <c r="D121" s="88" t="s">
        <v>225</v>
      </c>
      <c r="E121" s="88" t="s">
        <v>438</v>
      </c>
    </row>
    <row r="122" spans="1:5" x14ac:dyDescent="0.25">
      <c r="A122" s="89" t="s">
        <v>441</v>
      </c>
      <c r="B122" s="89" t="s">
        <v>270</v>
      </c>
      <c r="C122" s="88" t="s">
        <v>150</v>
      </c>
      <c r="D122" s="88" t="s">
        <v>226</v>
      </c>
      <c r="E122" s="88" t="s">
        <v>439</v>
      </c>
    </row>
    <row r="123" spans="1:5" x14ac:dyDescent="0.25">
      <c r="A123" s="89" t="s">
        <v>442</v>
      </c>
      <c r="B123" s="89" t="s">
        <v>270</v>
      </c>
      <c r="C123" s="88" t="s">
        <v>112</v>
      </c>
      <c r="D123" s="88" t="s">
        <v>227</v>
      </c>
      <c r="E123" s="88" t="s">
        <v>443</v>
      </c>
    </row>
    <row r="124" spans="1:5" x14ac:dyDescent="0.25">
      <c r="A124" s="89" t="s">
        <v>442</v>
      </c>
      <c r="B124" s="89" t="s">
        <v>270</v>
      </c>
      <c r="C124" s="88" t="s">
        <v>152</v>
      </c>
      <c r="D124" s="88" t="s">
        <v>228</v>
      </c>
      <c r="E124" s="88" t="s">
        <v>444</v>
      </c>
    </row>
    <row r="125" spans="1:5" x14ac:dyDescent="0.25">
      <c r="A125" s="87" t="s">
        <v>445</v>
      </c>
      <c r="B125" s="89" t="s">
        <v>270</v>
      </c>
      <c r="C125" s="88" t="s">
        <v>134</v>
      </c>
      <c r="D125" s="88" t="s">
        <v>235</v>
      </c>
      <c r="E125" s="88" t="s">
        <v>446</v>
      </c>
    </row>
    <row r="126" spans="1:5" x14ac:dyDescent="0.25">
      <c r="A126" s="87" t="s">
        <v>445</v>
      </c>
      <c r="B126" s="89" t="s">
        <v>270</v>
      </c>
      <c r="C126" s="88" t="s">
        <v>153</v>
      </c>
      <c r="D126" s="88" t="s">
        <v>229</v>
      </c>
      <c r="E126" s="88" t="s">
        <v>447</v>
      </c>
    </row>
    <row r="127" spans="1:5" x14ac:dyDescent="0.25">
      <c r="A127" s="87" t="s">
        <v>448</v>
      </c>
      <c r="B127" s="89" t="s">
        <v>270</v>
      </c>
      <c r="C127" s="88" t="s">
        <v>142</v>
      </c>
      <c r="D127" s="88" t="s">
        <v>230</v>
      </c>
      <c r="E127" s="88" t="s">
        <v>449</v>
      </c>
    </row>
    <row r="128" spans="1:5" x14ac:dyDescent="0.25">
      <c r="A128" s="87" t="s">
        <v>448</v>
      </c>
      <c r="B128" s="89" t="s">
        <v>270</v>
      </c>
      <c r="C128" s="88" t="s">
        <v>71</v>
      </c>
      <c r="D128" s="88" t="s">
        <v>231</v>
      </c>
      <c r="E128" s="88" t="s">
        <v>450</v>
      </c>
    </row>
    <row r="129" spans="1:5" x14ac:dyDescent="0.25">
      <c r="A129" s="87" t="s">
        <v>451</v>
      </c>
      <c r="B129" s="89" t="s">
        <v>270</v>
      </c>
      <c r="C129" s="88" t="s">
        <v>124</v>
      </c>
      <c r="D129" s="88" t="s">
        <v>232</v>
      </c>
      <c r="E129" s="88" t="s">
        <v>452</v>
      </c>
    </row>
    <row r="130" spans="1:5" x14ac:dyDescent="0.25">
      <c r="A130" s="87" t="s">
        <v>451</v>
      </c>
      <c r="B130" s="89" t="s">
        <v>270</v>
      </c>
      <c r="C130" s="88" t="s">
        <v>135</v>
      </c>
      <c r="D130" s="88" t="s">
        <v>233</v>
      </c>
      <c r="E130" s="88" t="s">
        <v>453</v>
      </c>
    </row>
    <row r="131" spans="1:5" x14ac:dyDescent="0.25">
      <c r="A131" s="87" t="s">
        <v>451</v>
      </c>
      <c r="B131" s="89" t="s">
        <v>270</v>
      </c>
      <c r="C131" s="88" t="s">
        <v>224</v>
      </c>
      <c r="D131" s="88" t="s">
        <v>234</v>
      </c>
      <c r="E131" s="88" t="s">
        <v>454</v>
      </c>
    </row>
    <row r="132" spans="1:5" x14ac:dyDescent="0.25">
      <c r="A132" s="87" t="s">
        <v>455</v>
      </c>
      <c r="B132" s="89" t="s">
        <v>242</v>
      </c>
      <c r="C132" s="88" t="s">
        <v>45</v>
      </c>
      <c r="D132" s="88" t="s">
        <v>196</v>
      </c>
      <c r="E132" s="88"/>
    </row>
    <row r="133" spans="1:5" x14ac:dyDescent="0.25">
      <c r="A133" s="87" t="s">
        <v>456</v>
      </c>
      <c r="B133" s="89" t="s">
        <v>242</v>
      </c>
      <c r="C133" s="88" t="s">
        <v>108</v>
      </c>
      <c r="D133" s="88" t="s">
        <v>108</v>
      </c>
      <c r="E133" s="88"/>
    </row>
    <row r="134" spans="1:5" x14ac:dyDescent="0.25">
      <c r="A134" s="87" t="s">
        <v>457</v>
      </c>
      <c r="B134" s="89" t="s">
        <v>242</v>
      </c>
      <c r="C134" s="88" t="s">
        <v>72</v>
      </c>
      <c r="D134" s="88" t="s">
        <v>72</v>
      </c>
      <c r="E134" s="88"/>
    </row>
    <row r="135" spans="1:5" x14ac:dyDescent="0.25">
      <c r="A135" s="87" t="s">
        <v>458</v>
      </c>
      <c r="B135" s="89" t="s">
        <v>242</v>
      </c>
      <c r="C135" s="88" t="s">
        <v>16</v>
      </c>
      <c r="D135" s="88" t="s">
        <v>16</v>
      </c>
      <c r="E135" s="88"/>
    </row>
    <row r="136" spans="1:5" x14ac:dyDescent="0.25">
      <c r="A136" s="87" t="s">
        <v>459</v>
      </c>
      <c r="B136" s="89" t="s">
        <v>242</v>
      </c>
      <c r="C136" s="88" t="s">
        <v>35</v>
      </c>
      <c r="D136" s="88" t="s">
        <v>197</v>
      </c>
      <c r="E136" s="88"/>
    </row>
    <row r="137" spans="1:5" x14ac:dyDescent="0.25">
      <c r="A137" s="87" t="s">
        <v>460</v>
      </c>
      <c r="B137" s="89" t="s">
        <v>242</v>
      </c>
      <c r="C137" s="88" t="s">
        <v>126</v>
      </c>
      <c r="D137" s="88" t="s">
        <v>198</v>
      </c>
      <c r="E137" s="88"/>
    </row>
    <row r="138" spans="1:5" x14ac:dyDescent="0.25">
      <c r="A138" s="87" t="s">
        <v>461</v>
      </c>
      <c r="B138" s="89" t="s">
        <v>242</v>
      </c>
      <c r="C138" s="88" t="s">
        <v>118</v>
      </c>
      <c r="D138" s="88" t="s">
        <v>118</v>
      </c>
      <c r="E138" s="88"/>
    </row>
    <row r="139" spans="1:5" x14ac:dyDescent="0.25">
      <c r="A139" s="87" t="s">
        <v>462</v>
      </c>
      <c r="B139" s="89" t="s">
        <v>242</v>
      </c>
      <c r="C139" s="88" t="s">
        <v>114</v>
      </c>
      <c r="D139" s="88" t="s">
        <v>199</v>
      </c>
      <c r="E139" s="88"/>
    </row>
    <row r="140" spans="1:5" x14ac:dyDescent="0.25">
      <c r="A140" s="87" t="s">
        <v>463</v>
      </c>
      <c r="B140" s="89" t="s">
        <v>242</v>
      </c>
      <c r="C140" s="88" t="s">
        <v>119</v>
      </c>
      <c r="D140" s="88" t="s">
        <v>201</v>
      </c>
      <c r="E140" s="88"/>
    </row>
    <row r="141" spans="1:5" x14ac:dyDescent="0.25">
      <c r="A141" s="87" t="s">
        <v>464</v>
      </c>
      <c r="B141" s="89" t="s">
        <v>242</v>
      </c>
      <c r="C141" s="88" t="s">
        <v>137</v>
      </c>
      <c r="D141" s="88" t="s">
        <v>200</v>
      </c>
      <c r="E141" s="88"/>
    </row>
    <row r="142" spans="1:5" x14ac:dyDescent="0.25">
      <c r="A142" s="87" t="s">
        <v>465</v>
      </c>
      <c r="B142" s="89" t="s">
        <v>242</v>
      </c>
      <c r="C142" s="88" t="s">
        <v>140</v>
      </c>
      <c r="D142" s="88" t="s">
        <v>202</v>
      </c>
      <c r="E142" s="88"/>
    </row>
    <row r="143" spans="1:5" x14ac:dyDescent="0.25">
      <c r="A143" s="87" t="s">
        <v>466</v>
      </c>
      <c r="B143" s="89" t="s">
        <v>242</v>
      </c>
      <c r="C143" s="88" t="s">
        <v>116</v>
      </c>
      <c r="D143" s="88" t="s">
        <v>203</v>
      </c>
      <c r="E143" s="88"/>
    </row>
    <row r="144" spans="1:5" x14ac:dyDescent="0.25">
      <c r="A144" s="87" t="s">
        <v>467</v>
      </c>
      <c r="B144" s="89" t="s">
        <v>242</v>
      </c>
      <c r="C144" s="88" t="s">
        <v>138</v>
      </c>
      <c r="D144" s="88" t="s">
        <v>204</v>
      </c>
      <c r="E144" s="88"/>
    </row>
    <row r="145" spans="1:5" x14ac:dyDescent="0.25">
      <c r="A145" s="87" t="s">
        <v>468</v>
      </c>
      <c r="B145" s="89" t="s">
        <v>242</v>
      </c>
      <c r="C145" s="88" t="s">
        <v>139</v>
      </c>
      <c r="D145" s="88" t="s">
        <v>205</v>
      </c>
      <c r="E145" s="88"/>
    </row>
    <row r="146" spans="1:5" x14ac:dyDescent="0.25">
      <c r="A146" s="87" t="s">
        <v>469</v>
      </c>
      <c r="B146" s="89" t="s">
        <v>270</v>
      </c>
      <c r="C146" s="88" t="s">
        <v>151</v>
      </c>
      <c r="D146" s="88" t="s">
        <v>225</v>
      </c>
      <c r="E146" s="88" t="s">
        <v>438</v>
      </c>
    </row>
    <row r="147" spans="1:5" x14ac:dyDescent="0.25">
      <c r="A147" s="87" t="str">
        <f>A146</f>
        <v>R50</v>
      </c>
      <c r="B147" s="89" t="s">
        <v>270</v>
      </c>
      <c r="C147" s="88" t="s">
        <v>150</v>
      </c>
      <c r="D147" s="88" t="s">
        <v>226</v>
      </c>
      <c r="E147" s="88" t="s">
        <v>439</v>
      </c>
    </row>
    <row r="148" spans="1:5" x14ac:dyDescent="0.25">
      <c r="A148" s="87" t="s">
        <v>470</v>
      </c>
      <c r="B148" s="89" t="s">
        <v>270</v>
      </c>
      <c r="C148" s="88" t="s">
        <v>151</v>
      </c>
      <c r="D148" s="88" t="s">
        <v>225</v>
      </c>
      <c r="E148" s="88" t="s">
        <v>438</v>
      </c>
    </row>
    <row r="149" spans="1:5" x14ac:dyDescent="0.25">
      <c r="A149" s="87" t="str">
        <f>A148</f>
        <v>R60</v>
      </c>
      <c r="B149" s="89" t="s">
        <v>270</v>
      </c>
      <c r="C149" s="88" t="s">
        <v>150</v>
      </c>
      <c r="D149" s="88" t="s">
        <v>226</v>
      </c>
      <c r="E149" s="88" t="s">
        <v>439</v>
      </c>
    </row>
    <row r="150" spans="1:5" x14ac:dyDescent="0.25">
      <c r="A150" s="87" t="s">
        <v>471</v>
      </c>
      <c r="B150" s="89" t="s">
        <v>270</v>
      </c>
      <c r="C150" s="88" t="s">
        <v>151</v>
      </c>
      <c r="D150" s="88" t="s">
        <v>225</v>
      </c>
      <c r="E150" s="88" t="s">
        <v>438</v>
      </c>
    </row>
    <row r="151" spans="1:5" x14ac:dyDescent="0.25">
      <c r="A151" s="87" t="str">
        <f>A150</f>
        <v>R61</v>
      </c>
      <c r="B151" s="89" t="s">
        <v>270</v>
      </c>
      <c r="C151" s="88" t="s">
        <v>150</v>
      </c>
      <c r="D151" s="88" t="s">
        <v>226</v>
      </c>
      <c r="E151" s="88" t="s">
        <v>439</v>
      </c>
    </row>
    <row r="152" spans="1:5" x14ac:dyDescent="0.25">
      <c r="A152" s="87" t="s">
        <v>472</v>
      </c>
      <c r="B152" s="89" t="s">
        <v>270</v>
      </c>
      <c r="C152" s="88" t="s">
        <v>151</v>
      </c>
      <c r="D152" s="88" t="s">
        <v>225</v>
      </c>
      <c r="E152" s="88" t="s">
        <v>438</v>
      </c>
    </row>
    <row r="153" spans="1:5" x14ac:dyDescent="0.25">
      <c r="A153" s="87" t="str">
        <f>A152</f>
        <v>R62</v>
      </c>
      <c r="B153" s="89" t="s">
        <v>270</v>
      </c>
      <c r="C153" s="88" t="s">
        <v>150</v>
      </c>
      <c r="D153" s="88" t="s">
        <v>226</v>
      </c>
      <c r="E153" s="88" t="s">
        <v>439</v>
      </c>
    </row>
    <row r="154" spans="1:5" x14ac:dyDescent="0.25">
      <c r="A154" s="87" t="s">
        <v>473</v>
      </c>
      <c r="B154" s="89" t="s">
        <v>270</v>
      </c>
      <c r="C154" s="88" t="s">
        <v>151</v>
      </c>
      <c r="D154" s="88" t="s">
        <v>225</v>
      </c>
      <c r="E154" s="88" t="s">
        <v>438</v>
      </c>
    </row>
    <row r="155" spans="1:5" x14ac:dyDescent="0.25">
      <c r="A155" s="87" t="str">
        <f>A154</f>
        <v>R63</v>
      </c>
      <c r="B155" s="89" t="s">
        <v>270</v>
      </c>
      <c r="C155" s="88" t="s">
        <v>150</v>
      </c>
      <c r="D155" s="88" t="s">
        <v>226</v>
      </c>
      <c r="E155" s="88" t="s">
        <v>439</v>
      </c>
    </row>
    <row r="156" spans="1:5" x14ac:dyDescent="0.25">
      <c r="A156" s="87" t="s">
        <v>474</v>
      </c>
      <c r="B156" s="89" t="s">
        <v>242</v>
      </c>
      <c r="C156" s="88" t="s">
        <v>12</v>
      </c>
      <c r="D156" s="88" t="s">
        <v>206</v>
      </c>
      <c r="E156" s="88"/>
    </row>
    <row r="157" spans="1:5" x14ac:dyDescent="0.25">
      <c r="A157" s="87" t="s">
        <v>475</v>
      </c>
      <c r="B157" s="89" t="s">
        <v>242</v>
      </c>
      <c r="C157" s="88" t="s">
        <v>15</v>
      </c>
      <c r="D157" s="88" t="s">
        <v>207</v>
      </c>
      <c r="E157" s="88"/>
    </row>
    <row r="158" spans="1:5" x14ac:dyDescent="0.25">
      <c r="A158" s="87" t="s">
        <v>476</v>
      </c>
      <c r="B158" s="89" t="s">
        <v>270</v>
      </c>
      <c r="C158" s="88" t="s">
        <v>123</v>
      </c>
      <c r="D158" s="88" t="s">
        <v>208</v>
      </c>
      <c r="E158" s="88"/>
    </row>
    <row r="159" spans="1:5" x14ac:dyDescent="0.25">
      <c r="A159" s="87" t="s">
        <v>476</v>
      </c>
      <c r="B159" s="89" t="s">
        <v>270</v>
      </c>
      <c r="C159" s="88" t="s">
        <v>155</v>
      </c>
      <c r="D159" s="88" t="s">
        <v>209</v>
      </c>
      <c r="E159" s="88"/>
    </row>
    <row r="160" spans="1:5" x14ac:dyDescent="0.25">
      <c r="A160" s="87" t="s">
        <v>476</v>
      </c>
      <c r="B160" s="89" t="s">
        <v>270</v>
      </c>
      <c r="C160" s="88" t="s">
        <v>154</v>
      </c>
      <c r="D160" s="88" t="s">
        <v>210</v>
      </c>
      <c r="E160" s="88"/>
    </row>
    <row r="161" spans="1:5" x14ac:dyDescent="0.25">
      <c r="A161" s="87" t="s">
        <v>477</v>
      </c>
      <c r="B161" s="89" t="s">
        <v>242</v>
      </c>
      <c r="C161" s="88" t="s">
        <v>13</v>
      </c>
      <c r="D161" s="88" t="s">
        <v>211</v>
      </c>
      <c r="E161" s="88"/>
    </row>
    <row r="162" spans="1:5" x14ac:dyDescent="0.25">
      <c r="A162" s="87" t="s">
        <v>478</v>
      </c>
      <c r="B162" s="89" t="s">
        <v>242</v>
      </c>
      <c r="C162" s="88" t="s">
        <v>69</v>
      </c>
      <c r="D162" s="88" t="s">
        <v>212</v>
      </c>
      <c r="E162" s="88"/>
    </row>
    <row r="163" spans="1:5" x14ac:dyDescent="0.25">
      <c r="A163" s="87" t="s">
        <v>479</v>
      </c>
      <c r="B163" s="89" t="s">
        <v>242</v>
      </c>
      <c r="C163" s="88" t="s">
        <v>70</v>
      </c>
      <c r="D163" s="88" t="s">
        <v>213</v>
      </c>
      <c r="E163" s="88"/>
    </row>
    <row r="164" spans="1:5" x14ac:dyDescent="0.25">
      <c r="A164" s="87" t="s">
        <v>480</v>
      </c>
      <c r="B164" s="89" t="s">
        <v>242</v>
      </c>
      <c r="C164" s="88" t="s">
        <v>481</v>
      </c>
      <c r="D164" s="88" t="s">
        <v>482</v>
      </c>
      <c r="E164" s="88" t="s">
        <v>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B8" sqref="B8:B9"/>
    </sheetView>
  </sheetViews>
  <sheetFormatPr baseColWidth="10" defaultColWidth="9.140625" defaultRowHeight="15" x14ac:dyDescent="0.25"/>
  <sheetData>
    <row r="1" spans="1:2" x14ac:dyDescent="0.25">
      <c r="A1" t="s">
        <v>156</v>
      </c>
      <c r="B1" s="87" t="s">
        <v>711</v>
      </c>
    </row>
    <row r="8" spans="1:2" x14ac:dyDescent="0.25">
      <c r="B8" s="93"/>
    </row>
    <row r="9" spans="1:2" x14ac:dyDescent="0.25">
      <c r="B9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Order form</vt:lpstr>
      <vt:lpstr>Pricelist</vt:lpstr>
      <vt:lpstr>Languages</vt:lpstr>
      <vt:lpstr>LangBackup</vt:lpstr>
      <vt:lpstr>Setup</vt:lpstr>
      <vt:lpstr>'Order form'!Classic_Line</vt:lpstr>
      <vt:lpstr>'Order form'!Druckbereich</vt:lpstr>
      <vt:lpstr>'Order form'!Exklusive_Line</vt:lpstr>
      <vt:lpstr>'Order form'!Premium_bois_brun_clair</vt:lpstr>
      <vt:lpstr>'Order form'!Premium_bois_brun_fonce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Marlene Ecker</cp:lastModifiedBy>
  <cp:lastPrinted>2021-03-22T09:02:50Z</cp:lastPrinted>
  <dcterms:created xsi:type="dcterms:W3CDTF">2014-04-24T06:04:09Z</dcterms:created>
  <dcterms:modified xsi:type="dcterms:W3CDTF">2022-01-24T12:55:34Z</dcterms:modified>
</cp:coreProperties>
</file>