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 codeName="{4D1C537B-E38A-612A-F078-A93A15B4B7F4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1\ES\"/>
    </mc:Choice>
  </mc:AlternateContent>
  <xr:revisionPtr revIDLastSave="0" documentId="13_ncr:1_{EDCCD767-136B-45A2-8359-02EC9FCE2F4C}" xr6:coauthVersionLast="46" xr6:coauthVersionMax="46" xr10:uidLastSave="{00000000-0000-0000-0000-000000000000}"/>
  <workbookProtection workbookAlgorithmName="SHA-512" workbookHashValue="sw5x2uViVEc2Q0vtmXfi4Ngz2uguzK/UG2qlOc1t1RQk33wG/hZCieBkk2DOstbisQOB796zoaR7awEl1xIZBQ==" workbookSaltValue="Uj6tUvugePIiGUjsf0qVxw==" workbookSpinCount="100000" lockStructure="1"/>
  <bookViews>
    <workbookView xWindow="-120" yWindow="-120" windowWidth="29040" windowHeight="17640" xr2:uid="{00000000-000D-0000-FFFF-FFFF00000000}"/>
  </bookViews>
  <sheets>
    <sheet name="Order form" sheetId="1" r:id="rId1"/>
    <sheet name="Pricelist" sheetId="13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Languages!$A$1:$E$217</definedName>
    <definedName name="_xlnm.Print_Area" localSheetId="0">'Order form'!$A$1:$AK$98</definedName>
    <definedName name="Langsel">'Order form'!$G$2</definedName>
    <definedName name="seat" localSheetId="4">#REF!</definedName>
    <definedName name="Seattype" localSheetId="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1" l="1"/>
  <c r="AB25" i="1"/>
  <c r="Q49" i="1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8" i="13"/>
  <c r="D46" i="13" l="1"/>
  <c r="D44" i="13"/>
  <c r="D61" i="13" l="1"/>
  <c r="D51" i="13" l="1"/>
  <c r="D49" i="13"/>
  <c r="D48" i="13"/>
  <c r="D47" i="13"/>
  <c r="D28" i="13" l="1"/>
  <c r="D24" i="13" l="1"/>
  <c r="D22" i="13" l="1"/>
  <c r="AE2" i="1" l="1"/>
  <c r="H68" i="13" s="1"/>
  <c r="A98" i="11"/>
  <c r="A102" i="11"/>
  <c r="A188" i="11"/>
  <c r="A182" i="11"/>
  <c r="A82" i="11"/>
  <c r="A103" i="11"/>
  <c r="A171" i="11"/>
  <c r="A101" i="11"/>
  <c r="A66" i="11"/>
  <c r="A174" i="11"/>
  <c r="A99" i="11"/>
  <c r="A67" i="11"/>
  <c r="A179" i="11"/>
  <c r="A100" i="11"/>
  <c r="A172" i="11"/>
  <c r="A191" i="11"/>
  <c r="AM78" i="1" l="1"/>
  <c r="AM77" i="1"/>
  <c r="AM76" i="1"/>
  <c r="D15" i="13" l="1"/>
  <c r="D17" i="13" l="1"/>
  <c r="D45" i="13"/>
  <c r="D38" i="13"/>
  <c r="D8" i="13" l="1"/>
  <c r="C68" i="13" l="1"/>
  <c r="G1" i="13"/>
  <c r="C4" i="13"/>
  <c r="C6" i="13"/>
  <c r="C5" i="13"/>
  <c r="C2" i="13"/>
  <c r="D62" i="13"/>
  <c r="I62" i="13" s="1"/>
  <c r="I61" i="13"/>
  <c r="D56" i="13"/>
  <c r="I56" i="13" s="1"/>
  <c r="D55" i="13"/>
  <c r="I55" i="13" s="1"/>
  <c r="D54" i="13"/>
  <c r="I54" i="13" s="1"/>
  <c r="D53" i="13"/>
  <c r="I53" i="13" s="1"/>
  <c r="D52" i="13"/>
  <c r="I52" i="13" s="1"/>
  <c r="I51" i="13"/>
  <c r="D50" i="13"/>
  <c r="I50" i="13" s="1"/>
  <c r="I48" i="13"/>
  <c r="I47" i="13"/>
  <c r="I46" i="13"/>
  <c r="I45" i="13"/>
  <c r="I44" i="13"/>
  <c r="D42" i="13"/>
  <c r="I42" i="13" s="1"/>
  <c r="D41" i="13"/>
  <c r="I41" i="13" s="1"/>
  <c r="D40" i="13"/>
  <c r="I40" i="13" s="1"/>
  <c r="D39" i="13"/>
  <c r="I39" i="13" s="1"/>
  <c r="I38" i="13"/>
  <c r="D37" i="13"/>
  <c r="I37" i="13" s="1"/>
  <c r="D36" i="13"/>
  <c r="I36" i="13" s="1"/>
  <c r="D35" i="13"/>
  <c r="I35" i="13" s="1"/>
  <c r="D34" i="13"/>
  <c r="I34" i="13" s="1"/>
  <c r="D33" i="13"/>
  <c r="I33" i="13" s="1"/>
  <c r="D32" i="13"/>
  <c r="D31" i="13"/>
  <c r="I31" i="13" s="1"/>
  <c r="D30" i="13"/>
  <c r="D29" i="13"/>
  <c r="I29" i="13" s="1"/>
  <c r="I28" i="13"/>
  <c r="D27" i="13"/>
  <c r="I27" i="13" s="1"/>
  <c r="D26" i="13"/>
  <c r="I26" i="13" s="1"/>
  <c r="D25" i="13"/>
  <c r="I25" i="13" s="1"/>
  <c r="I24" i="13"/>
  <c r="D23" i="13"/>
  <c r="I23" i="13" s="1"/>
  <c r="I22" i="13"/>
  <c r="D20" i="13"/>
  <c r="I20" i="13" s="1"/>
  <c r="D21" i="13"/>
  <c r="I21" i="13" s="1"/>
  <c r="D19" i="13"/>
  <c r="I19" i="13" s="1"/>
  <c r="D18" i="13"/>
  <c r="I18" i="13" s="1"/>
  <c r="D16" i="13"/>
  <c r="I16" i="13" s="1"/>
  <c r="I17" i="13"/>
  <c r="D14" i="13"/>
  <c r="D13" i="13"/>
  <c r="D12" i="13"/>
  <c r="D10" i="13"/>
  <c r="I8" i="13"/>
  <c r="I15" i="13" l="1"/>
  <c r="I49" i="13"/>
  <c r="I10" i="13"/>
  <c r="I12" i="13"/>
  <c r="I14" i="13"/>
  <c r="I30" i="13"/>
  <c r="I32" i="13"/>
  <c r="I13" i="13"/>
  <c r="D11" i="13" l="1"/>
  <c r="I11" i="13" s="1"/>
  <c r="A151" i="11"/>
  <c r="A154" i="11"/>
  <c r="A50" i="11"/>
  <c r="A52" i="11"/>
  <c r="A28" i="11"/>
  <c r="A150" i="11"/>
  <c r="A55" i="11"/>
  <c r="A157" i="11"/>
  <c r="A47" i="11"/>
  <c r="A185" i="11"/>
  <c r="A45" i="11"/>
  <c r="A37" i="11"/>
  <c r="A49" i="11"/>
  <c r="A5" i="11"/>
  <c r="A163" i="11"/>
  <c r="A46" i="11"/>
  <c r="A155" i="11"/>
  <c r="A48" i="11"/>
  <c r="A183" i="11"/>
  <c r="A160" i="11"/>
  <c r="A36" i="11"/>
  <c r="A43" i="11"/>
  <c r="A38" i="11"/>
  <c r="A30" i="11"/>
  <c r="A34" i="11"/>
  <c r="A33" i="11"/>
  <c r="A152" i="11"/>
  <c r="A35" i="11"/>
  <c r="A51" i="11"/>
  <c r="A31" i="11"/>
  <c r="A149" i="11"/>
  <c r="A32" i="11"/>
  <c r="A29" i="11"/>
  <c r="A44" i="11"/>
  <c r="A54" i="11"/>
  <c r="A53" i="11"/>
  <c r="A194" i="11"/>
  <c r="A164" i="11"/>
  <c r="A153" i="11"/>
  <c r="A162" i="11"/>
  <c r="A158" i="11"/>
  <c r="A165" i="11"/>
  <c r="A4" i="11"/>
  <c r="A159" i="11"/>
  <c r="A56" i="11"/>
  <c r="A161" i="11"/>
  <c r="A156" i="11"/>
  <c r="A148" i="11"/>
  <c r="AD78" i="1" l="1"/>
  <c r="AD77" i="1"/>
  <c r="A135" i="11"/>
  <c r="A131" i="11"/>
  <c r="A134" i="11"/>
  <c r="A132" i="11"/>
  <c r="A129" i="11"/>
  <c r="A133" i="11"/>
  <c r="A130" i="11"/>
  <c r="A136" i="11"/>
  <c r="AD76" i="1" l="1"/>
  <c r="D43" i="13" s="1"/>
  <c r="I43" i="13" s="1"/>
  <c r="I65" i="13" s="1"/>
  <c r="I66" i="13" s="1"/>
  <c r="I67" i="13" s="1"/>
  <c r="A10" i="11"/>
  <c r="A19" i="11"/>
  <c r="A20" i="11"/>
  <c r="A155" i="10" l="1"/>
  <c r="A153" i="10"/>
  <c r="A151" i="10"/>
  <c r="A149" i="10"/>
  <c r="A147" i="10"/>
  <c r="A146" i="11"/>
  <c r="A71" i="11"/>
  <c r="A57" i="11"/>
  <c r="A26" i="11"/>
  <c r="A13" i="11"/>
  <c r="A25" i="11"/>
  <c r="A147" i="11"/>
  <c r="A63" i="11"/>
  <c r="A122" i="11"/>
  <c r="A119" i="11"/>
  <c r="A189" i="11"/>
  <c r="A137" i="11"/>
  <c r="A87" i="11"/>
  <c r="A211" i="11"/>
  <c r="A196" i="11"/>
  <c r="A16" i="11"/>
  <c r="A205" i="11"/>
  <c r="A23" i="11"/>
  <c r="A78" i="11"/>
  <c r="A116" i="11"/>
  <c r="A214" i="11"/>
  <c r="A7" i="11"/>
  <c r="A90" i="11"/>
  <c r="A111" i="11"/>
  <c r="A81" i="11"/>
  <c r="A42" i="11"/>
  <c r="A216" i="11"/>
  <c r="A73" i="11"/>
  <c r="A199" i="11"/>
  <c r="A69" i="11"/>
  <c r="A95" i="11"/>
  <c r="A59" i="11"/>
  <c r="A125" i="11"/>
  <c r="A121" i="11"/>
  <c r="A113" i="11"/>
  <c r="A86" i="11"/>
  <c r="A144" i="11"/>
  <c r="A17" i="11"/>
  <c r="A139" i="11"/>
  <c r="A145" i="11"/>
  <c r="A22" i="11"/>
  <c r="A97" i="11"/>
  <c r="A207" i="11"/>
  <c r="A40" i="11"/>
  <c r="A178" i="11"/>
  <c r="A118" i="11"/>
  <c r="A14" i="11"/>
  <c r="A140" i="11"/>
  <c r="A77" i="11"/>
  <c r="A142" i="11"/>
  <c r="A12" i="11"/>
  <c r="A85" i="11"/>
  <c r="A128" i="11"/>
  <c r="A215" i="11"/>
  <c r="A126" i="11"/>
  <c r="A114" i="11"/>
  <c r="A75" i="11"/>
  <c r="A108" i="11"/>
  <c r="A208" i="11"/>
  <c r="A193" i="11"/>
  <c r="A89" i="11"/>
  <c r="A3" i="11"/>
  <c r="A60" i="11"/>
  <c r="A192" i="11"/>
  <c r="A169" i="11"/>
  <c r="A168" i="11"/>
  <c r="A197" i="11"/>
  <c r="A173" i="11"/>
  <c r="A93" i="11"/>
  <c r="A181" i="11"/>
  <c r="A110" i="11"/>
  <c r="A200" i="11"/>
  <c r="A79" i="11"/>
  <c r="A203" i="11"/>
  <c r="A143" i="11"/>
  <c r="A170" i="11"/>
  <c r="A212" i="11"/>
  <c r="A117" i="11"/>
  <c r="A138" i="11"/>
  <c r="A204" i="11"/>
  <c r="A62" i="11"/>
  <c r="A92" i="11"/>
  <c r="A65" i="11"/>
  <c r="A106" i="11"/>
  <c r="A39" i="11"/>
  <c r="A61" i="11"/>
  <c r="A74" i="11"/>
  <c r="A115" i="11"/>
  <c r="A141" i="11"/>
  <c r="A167" i="11"/>
  <c r="A27" i="11"/>
  <c r="A187" i="11"/>
  <c r="A213" i="11"/>
  <c r="A209" i="11"/>
  <c r="A201" i="11"/>
  <c r="A70" i="11"/>
  <c r="A217" i="11"/>
  <c r="A21" i="11"/>
  <c r="A105" i="11"/>
  <c r="A127" i="11"/>
  <c r="A107" i="11"/>
  <c r="A9" i="11"/>
  <c r="A180" i="11"/>
  <c r="A112" i="11"/>
  <c r="A64" i="11"/>
  <c r="A104" i="11"/>
  <c r="A176" i="11"/>
  <c r="A123" i="11"/>
  <c r="A124" i="11"/>
  <c r="A186" i="11"/>
  <c r="A206" i="11"/>
  <c r="A190" i="11"/>
  <c r="A91" i="11"/>
  <c r="A84" i="11"/>
  <c r="A184" i="11"/>
  <c r="A11" i="11"/>
  <c r="A175" i="11"/>
  <c r="A166" i="11"/>
  <c r="A41" i="11"/>
  <c r="A24" i="11"/>
  <c r="A15" i="11"/>
  <c r="A58" i="11"/>
  <c r="A80" i="11"/>
  <c r="A2" i="11"/>
  <c r="A83" i="11"/>
  <c r="A76" i="11"/>
  <c r="A96" i="11"/>
  <c r="A210" i="11"/>
  <c r="A120" i="11"/>
  <c r="A68" i="11"/>
  <c r="A6" i="11"/>
  <c r="A72" i="11"/>
  <c r="A18" i="11"/>
  <c r="A198" i="11"/>
  <c r="A202" i="11"/>
  <c r="A94" i="11"/>
  <c r="A8" i="11"/>
  <c r="A109" i="11"/>
  <c r="A195" i="11"/>
  <c r="A88" i="11"/>
</calcChain>
</file>

<file path=xl/sharedStrings.xml><?xml version="1.0" encoding="utf-8"?>
<sst xmlns="http://schemas.openxmlformats.org/spreadsheetml/2006/main" count="2128" uniqueCount="977">
  <si>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</si>
  <si>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</si>
  <si>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</si>
  <si>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</si>
  <si>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</si>
  <si>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</si>
  <si>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</si>
  <si>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</si>
  <si>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</si>
  <si>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</si>
  <si>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</si>
  <si>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</si>
  <si>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</si>
  <si>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</si>
  <si>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</si>
  <si>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</si>
  <si>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</si>
  <si>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</si>
  <si>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</si>
  <si>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</si>
  <si>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</si>
  <si>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</si>
  <si>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</si>
  <si>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</si>
  <si>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</si>
  <si>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</si>
  <si>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</si>
  <si>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</si>
  <si>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</si>
  <si>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</si>
  <si>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</si>
  <si>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</si>
  <si>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</si>
  <si>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</si>
  <si>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</si>
  <si>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</si>
  <si>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</si>
  <si>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</si>
  <si>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</si>
  <si>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</si>
  <si>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</si>
  <si>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</si>
  <si>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</si>
  <si>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</si>
  <si>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</si>
  <si>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</si>
  <si>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</si>
  <si>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</si>
  <si>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</si>
  <si>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</si>
  <si>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</si>
  <si>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</si>
  <si>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</si>
  <si>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</si>
  <si>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</si>
  <si>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</si>
  <si>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</si>
  <si>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</si>
  <si>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</si>
  <si>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</si>
  <si>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</si>
  <si>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</si>
  <si>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</si>
  <si>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</si>
  <si>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</si>
  <si>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</si>
  <si>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</si>
  <si>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</si>
  <si>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</si>
  <si>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</si>
  <si>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</si>
  <si>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</si>
  <si>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</si>
  <si>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</si>
  <si>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</si>
  <si>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</si>
  <si>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</si>
  <si>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</si>
  <si>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</si>
  <si>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</si>
  <si>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</si>
  <si>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</si>
  <si>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</si>
  <si>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</si>
  <si>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</si>
  <si>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</si>
  <si>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</si>
  <si>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</si>
  <si>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</si>
  <si>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</si>
  <si>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</si>
  <si>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</si>
  <si>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</si>
  <si>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</si>
  <si>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</si>
  <si>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</si>
  <si>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</si>
  <si>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</si>
  <si>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</si>
  <si>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</si>
  <si>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</si>
  <si>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</si>
  <si>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</si>
  <si>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</si>
  <si>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</si>
  <si>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</si>
  <si>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</si>
  <si>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</si>
  <si>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</si>
  <si>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</si>
  <si>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</si>
  <si>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</si>
  <si>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</si>
  <si>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</si>
  <si>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</si>
  <si>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</si>
  <si>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</si>
  <si>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</si>
  <si>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</si>
  <si>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</si>
  <si>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</si>
  <si>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</si>
  <si>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</si>
  <si>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</si>
  <si>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</si>
  <si>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</si>
  <si>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</si>
  <si>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</si>
  <si>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</si>
  <si>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</si>
  <si>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</si>
  <si>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</si>
  <si>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</si>
  <si>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</si>
  <si>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</si>
  <si>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</si>
  <si>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</si>
  <si>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</si>
  <si>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</si>
  <si>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</si>
  <si>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</si>
  <si>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</si>
  <si>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</si>
  <si>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</si>
  <si>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</si>
  <si>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</si>
  <si>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</si>
  <si>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</si>
  <si>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</si>
  <si>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</si>
  <si>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</si>
  <si>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</si>
  <si>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</si>
  <si>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</si>
  <si>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</si>
  <si>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</si>
  <si>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</si>
  <si>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</si>
  <si>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</si>
  <si>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</si>
  <si>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</si>
  <si>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</si>
  <si>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</si>
  <si>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</si>
  <si>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</si>
  <si>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</si>
  <si>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</si>
  <si>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</si>
  <si>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</si>
  <si>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</si>
  <si>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</si>
  <si>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</si>
  <si>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</si>
  <si>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</si>
  <si>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</si>
  <si>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</si>
  <si>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</si>
  <si>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</si>
  <si>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</si>
  <si>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</si>
  <si>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</si>
  <si>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</si>
  <si>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</si>
  <si>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</si>
  <si>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</si>
  <si>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</si>
  <si>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</si>
  <si>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</si>
  <si>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</si>
  <si>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</si>
  <si>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</si>
  <si>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</si>
  <si>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</si>
  <si>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</si>
  <si>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</si>
  <si>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</si>
  <si>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</si>
  <si>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</si>
  <si>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</si>
  <si>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</si>
  <si>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</si>
  <si>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</si>
  <si>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</si>
  <si>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</si>
  <si>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</si>
  <si>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</si>
  <si>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</si>
  <si>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</si>
  <si>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</si>
  <si>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</si>
  <si>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</si>
  <si>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</si>
  <si>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</si>
  <si>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</si>
  <si>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</si>
  <si>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</si>
  <si>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</si>
  <si>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</si>
  <si>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</si>
  <si>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</si>
  <si>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</si>
  <si>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</si>
  <si>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</si>
  <si>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</si>
  <si>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</si>
  <si>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</si>
  <si>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</si>
  <si>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</si>
  <si>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</si>
  <si>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</si>
  <si>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</si>
  <si>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</si>
  <si>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</si>
  <si>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</si>
  <si>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</si>
  <si>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</si>
  <si>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</si>
  <si>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</si>
  <si>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</si>
  <si>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</si>
  <si>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</si>
  <si>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</si>
  <si>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</si>
  <si>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</si>
  <si>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</si>
  <si>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</si>
  <si>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</si>
  <si>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</si>
  <si>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</si>
  <si>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</si>
  <si>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</si>
  <si>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</si>
  <si>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</si>
  <si>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</si>
  <si>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</si>
  <si>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</si>
  <si>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</si>
  <si>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</si>
  <si>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</si>
  <si>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</si>
  <si>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</si>
  <si>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</si>
  <si>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</si>
  <si>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</si>
  <si>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</si>
  <si>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</si>
  <si>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</si>
  <si>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</si>
  <si>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</si>
  <si>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</si>
  <si>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</si>
  <si>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</si>
  <si>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</si>
  <si>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</si>
  <si>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</si>
  <si>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</si>
  <si>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</si>
  <si>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</si>
  <si>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</si>
  <si>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</si>
  <si>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</si>
  <si>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</si>
  <si>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</si>
  <si>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</si>
  <si>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</si>
  <si>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</si>
  <si>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</si>
  <si>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</si>
  <si>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</si>
  <si>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</si>
  <si>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</si>
  <si>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</si>
  <si>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</si>
  <si>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</si>
  <si>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</si>
  <si>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</si>
  <si>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</si>
  <si>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</si>
  <si>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</si>
  <si>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</si>
  <si>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</si>
  <si>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</si>
  <si>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</si>
  <si>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</si>
  <si>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</si>
  <si>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</si>
  <si>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</si>
  <si>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</si>
  <si>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</si>
  <si>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</si>
  <si>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</si>
  <si>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</si>
  <si>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</si>
  <si>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</si>
  <si>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</si>
  <si>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</si>
  <si>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</si>
  <si>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</si>
  <si>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</si>
  <si>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</si>
  <si>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</si>
  <si>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</si>
  <si>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</si>
  <si>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</si>
  <si>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</si>
  <si>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</si>
  <si>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</si>
  <si>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</si>
  <si>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</si>
  <si>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</si>
  <si>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</si>
  <si>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</si>
  <si>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</si>
  <si>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</si>
  <si>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</si>
  <si>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</si>
  <si>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</si>
  <si>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</si>
  <si>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</si>
  <si>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</si>
  <si>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</si>
  <si>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</si>
  <si>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</si>
  <si>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</si>
  <si>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</si>
  <si>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</si>
  <si>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</si>
  <si>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</si>
  <si>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</si>
  <si>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</si>
  <si>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</si>
  <si>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</si>
  <si>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</si>
  <si>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</si>
  <si>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</si>
  <si>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</si>
  <si>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</si>
  <si>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</si>
  <si>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</si>
  <si>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</si>
  <si>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</si>
  <si>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</si>
  <si>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</si>
  <si>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</si>
  <si>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</si>
  <si>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</si>
  <si>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</si>
  <si>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</si>
  <si>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</si>
  <si>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</si>
  <si>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</si>
  <si>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</si>
  <si>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</si>
  <si>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</si>
  <si>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</si>
  <si>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</si>
  <si>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</si>
  <si>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</si>
  <si>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</si>
  <si>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</si>
  <si>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</si>
  <si>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</si>
  <si>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</si>
  <si>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</si>
  <si>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</si>
  <si>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</si>
  <si>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</si>
  <si>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</si>
  <si>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</si>
  <si>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</si>
  <si>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</si>
  <si>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</si>
  <si>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</si>
  <si>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</si>
  <si>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</si>
  <si>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</si>
  <si>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</si>
  <si>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</si>
  <si>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</si>
  <si>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</si>
  <si>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</si>
  <si>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</si>
  <si>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</si>
  <si>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</si>
  <si>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</si>
  <si>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</si>
  <si>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</si>
  <si>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</si>
  <si>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</si>
  <si>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</si>
  <si>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</si>
  <si>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</si>
  <si>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</si>
  <si>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</si>
  <si>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</si>
  <si>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</si>
  <si>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</si>
  <si>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</si>
  <si>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</si>
  <si>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</si>
  <si>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</si>
  <si>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</si>
  <si>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</si>
  <si>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</si>
  <si>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</si>
  <si>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</si>
  <si>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</si>
  <si>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</si>
  <si>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</si>
  <si>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</si>
  <si>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</si>
  <si>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</si>
  <si>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</si>
  <si>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</si>
  <si>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</si>
  <si>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</si>
  <si>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</si>
  <si>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</si>
  <si>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</si>
  <si>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</si>
  <si>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</si>
  <si>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</si>
  <si>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</si>
  <si>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</si>
  <si>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</si>
  <si>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</si>
  <si>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</si>
  <si>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</si>
  <si>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</si>
  <si>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</si>
  <si>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</si>
  <si>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</si>
  <si>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</si>
  <si>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</si>
  <si>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</si>
  <si>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</si>
  <si>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</si>
  <si>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</si>
  <si>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</si>
  <si>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</si>
  <si>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</si>
  <si>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</si>
  <si>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</si>
  <si>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</si>
  <si>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</si>
  <si>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</si>
  <si>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</si>
  <si>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</si>
  <si>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</si>
  <si>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</si>
  <si>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</si>
  <si>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</si>
  <si>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</si>
  <si>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</si>
  <si>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</si>
  <si>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</si>
  <si>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</si>
  <si>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</si>
  <si>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</si>
  <si>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</si>
  <si>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</si>
  <si>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</si>
  <si>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</si>
  <si>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</si>
  <si>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</si>
  <si>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</si>
  <si>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</si>
  <si>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</si>
  <si>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</si>
  <si>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</si>
  <si>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</si>
  <si>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</si>
  <si>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</si>
  <si>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</si>
  <si>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</si>
  <si>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</si>
  <si>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</si>
  <si>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</si>
  <si>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</si>
  <si>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</si>
  <si>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</si>
  <si>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</si>
  <si>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</si>
  <si>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</si>
  <si>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</si>
  <si>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</si>
  <si>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</si>
  <si>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150mm</t>
  </si>
  <si>
    <t>300mm (special)</t>
  </si>
  <si>
    <t>200mm (standard)</t>
  </si>
  <si>
    <t>Ramps length</t>
  </si>
  <si>
    <t>Rampenlänge</t>
  </si>
  <si>
    <t>Upper and lower ramp</t>
  </si>
  <si>
    <t>Obere und untere Rampe</t>
  </si>
  <si>
    <t>Traglast</t>
  </si>
  <si>
    <t>Plattformgröße</t>
  </si>
  <si>
    <t>Klappmechanismus</t>
  </si>
  <si>
    <t>Same colour as platform</t>
  </si>
  <si>
    <t>No colour (aluminium natural)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</si>
  <si>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</si>
  <si>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</si>
  <si>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</si>
  <si>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</si>
  <si>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</si>
  <si>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</si>
  <si>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</si>
  <si>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</si>
  <si>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</si>
  <si>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</si>
  <si>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</si>
  <si>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</si>
  <si>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</si>
  <si>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</si>
  <si>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</si>
  <si>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</si>
  <si>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</si>
  <si>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</si>
  <si>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</si>
  <si>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</si>
  <si>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</si>
  <si>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</si>
  <si>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</si>
  <si>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</si>
  <si>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</si>
  <si>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</si>
  <si>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Weitere Optionen</t>
  </si>
  <si>
    <t>Yes (for outdoor)</t>
  </si>
  <si>
    <t>Ja (für Außenanlage)</t>
  </si>
  <si>
    <t>Platform and carriage</t>
  </si>
  <si>
    <t>Pillars</t>
  </si>
  <si>
    <t>-</t>
  </si>
  <si>
    <t>Special RAL</t>
  </si>
  <si>
    <t>Stainless 304</t>
  </si>
  <si>
    <t>Zinc + RAL 7035 (outdoor standard)</t>
  </si>
  <si>
    <t>Arrangement of pillars</t>
  </si>
  <si>
    <t>Pillar base</t>
  </si>
  <si>
    <t>Stützenanordnung</t>
  </si>
  <si>
    <t>Vertikale Einstellschlitze an den Stützen</t>
  </si>
  <si>
    <t>Auf Stützen und Wand</t>
  </si>
  <si>
    <t>Auf Stützen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</si>
  <si>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</si>
  <si>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</si>
  <si>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</si>
  <si>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</si>
  <si>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</si>
  <si>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</si>
  <si>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</si>
  <si>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</si>
  <si>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</si>
  <si>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Schlüssel</t>
  </si>
  <si>
    <t>Anzahl der Außensteuerungen</t>
  </si>
  <si>
    <t>Position der Außensteuerungen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</si>
  <si>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</si>
  <si>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</si>
  <si>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</si>
  <si>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</si>
  <si>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</si>
  <si>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</si>
  <si>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</si>
  <si>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</si>
  <si>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</si>
  <si>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</si>
  <si>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</si>
  <si>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</si>
  <si>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</si>
  <si>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</si>
  <si>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</si>
  <si>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</si>
  <si>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</si>
  <si>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</si>
  <si>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</si>
  <si>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</si>
  <si>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</si>
  <si>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</si>
  <si>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</si>
  <si>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</si>
  <si>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Manuellement</t>
  </si>
  <si>
    <t>Rampe supérieure et inférieure</t>
  </si>
  <si>
    <t>La même couleur que la plate-forme</t>
  </si>
  <si>
    <t>Pas de couleur (aluminium non revêtu)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</si>
  <si>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</si>
  <si>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</si>
  <si>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</si>
  <si>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</si>
  <si>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</si>
  <si>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</si>
  <si>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</si>
  <si>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Verrouillage de plate-forme</t>
  </si>
  <si>
    <t>Verkleidung zwischen den Stützen</t>
  </si>
  <si>
    <t>Oberflächenbehandlung</t>
  </si>
  <si>
    <t>Plattform und Fahrwagen</t>
  </si>
  <si>
    <t>Schiene</t>
  </si>
  <si>
    <t>Stützen</t>
  </si>
  <si>
    <t>Traitement de surface</t>
  </si>
  <si>
    <t>Plate-forme et chariot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</si>
  <si>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</si>
  <si>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</si>
  <si>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</si>
  <si>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</si>
  <si>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</si>
  <si>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</si>
  <si>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</si>
  <si>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</si>
  <si>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</si>
  <si>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</si>
  <si>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</si>
  <si>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</si>
  <si>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</si>
  <si>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</si>
  <si>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</si>
  <si>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</si>
  <si>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</si>
  <si>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</si>
  <si>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</si>
  <si>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Acier inoxydable + Special RAL</t>
  </si>
  <si>
    <t>Telephone</t>
  </si>
  <si>
    <t>Telefon</t>
  </si>
  <si>
    <t>Téléphone</t>
  </si>
  <si>
    <t>Email</t>
  </si>
  <si>
    <t>Produktionsnr.</t>
  </si>
  <si>
    <t>Production no.</t>
  </si>
  <si>
    <t>PLZ</t>
  </si>
  <si>
    <t>Gros boutons poussoirs (special)</t>
  </si>
  <si>
    <t>Adjustable slots on pillars</t>
  </si>
  <si>
    <t>Platform</t>
  </si>
  <si>
    <t>Automatic folding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</si>
  <si>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</si>
  <si>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</si>
  <si>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</si>
  <si>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</si>
  <si>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</si>
  <si>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</si>
  <si>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</si>
  <si>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</si>
  <si>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</si>
  <si>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</si>
  <si>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</si>
  <si>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</si>
  <si>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Dual controls</t>
  </si>
  <si>
    <t>Overload signals</t>
  </si>
  <si>
    <t>Date</t>
  </si>
  <si>
    <t>Datum</t>
  </si>
  <si>
    <t>Kompletter Lift mit maßgefertigter Schiene</t>
  </si>
  <si>
    <t>Plateforme + rail sur mesure (standard)</t>
  </si>
  <si>
    <t>pcs</t>
  </si>
  <si>
    <t>months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</si>
  <si>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</si>
  <si>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</si>
  <si>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</si>
  <si>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</si>
  <si>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</si>
  <si>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</si>
  <si>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</si>
  <si>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</si>
  <si>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</si>
  <si>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</si>
  <si>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</si>
  <si>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</si>
  <si>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</si>
  <si>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</si>
  <si>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</si>
  <si>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</si>
  <si>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</si>
  <si>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</si>
  <si>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</si>
  <si>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</si>
  <si>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</si>
  <si>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</si>
  <si>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</si>
  <si>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</si>
  <si>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</si>
  <si>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</si>
  <si>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</si>
  <si>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</si>
  <si>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</si>
  <si>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</si>
  <si>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</si>
  <si>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</si>
  <si>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STRATOS STAIRLIFT</t>
  </si>
  <si>
    <t>STRATOS PLATTFORMLIFT</t>
  </si>
  <si>
    <t>STRATOS MONTE-ESCALIER</t>
  </si>
  <si>
    <t>Nombre de courbures verticales</t>
  </si>
  <si>
    <t>Nombre d'arrêts intermédiaires</t>
  </si>
  <si>
    <t>=IF(Q25="straight start with bottom overrun","mm from first step to end of platform", "")</t>
  </si>
  <si>
    <t>=IF(q26="straight top overrun","mm from last step to end of platform", "")</t>
  </si>
  <si>
    <t>=IF(q25="Gerade mit horizontalem Auslauf","mm von erster Stufe bis Ende Plattform", "")</t>
  </si>
  <si>
    <t>=IF(q26="Gerader Überlauf","mm von letzter Stufe bis Ende Plattform", "")</t>
  </si>
  <si>
    <t>=IF(q25="Début droit avec dépassement du bas","mm du premier pas à la fin de la plateforme", "")</t>
  </si>
  <si>
    <t>=IF(q26="Débordement droit","mm de la dernière étape à la fin de la plateforme", "")</t>
  </si>
  <si>
    <t>Platform + rail (standard)</t>
  </si>
  <si>
    <t>Horizontal drive (inclination &lt;20°)</t>
  </si>
  <si>
    <t>Horizontalfahrt (Neigung &lt;20°)</t>
  </si>
  <si>
    <t>Parcours horizontal (inclination &lt;20°)</t>
  </si>
  <si>
    <t>Mit Kurve</t>
  </si>
  <si>
    <t>Avec courbe</t>
  </si>
  <si>
    <t>Droit</t>
  </si>
  <si>
    <t>With curve</t>
  </si>
  <si>
    <t>Length of horizontal rail in meters</t>
  </si>
  <si>
    <t>Länge Horizontalfahrt in Meter</t>
  </si>
  <si>
    <t>Longeur parcours horizontal en mètres</t>
  </si>
  <si>
    <t>No (standard)</t>
  </si>
  <si>
    <t>Nein (Standard)</t>
  </si>
  <si>
    <t>Non (standard)</t>
  </si>
  <si>
    <t>STRATOS SALVAESCALERAS</t>
  </si>
  <si>
    <t>FORMULARIO DE PEDIDO</t>
  </si>
  <si>
    <t>Fecha</t>
  </si>
  <si>
    <t>Idioma</t>
  </si>
  <si>
    <t>Versión</t>
  </si>
  <si>
    <t>Distribuidor: (siempre rellena)</t>
  </si>
  <si>
    <t>Dirección de entrega: (siempre rellena)</t>
  </si>
  <si>
    <t>Empresa</t>
  </si>
  <si>
    <t>Dirección</t>
  </si>
  <si>
    <t>Código postal</t>
  </si>
  <si>
    <t>Ciudad</t>
  </si>
  <si>
    <t>País</t>
  </si>
  <si>
    <t>Teléfono</t>
  </si>
  <si>
    <t>Lugar de instalación</t>
  </si>
  <si>
    <t>Lado de instalación</t>
  </si>
  <si>
    <t>Producción no.</t>
  </si>
  <si>
    <t>Nombre (o número) de referencia del pedido</t>
  </si>
  <si>
    <t>Parada superior</t>
  </si>
  <si>
    <t>Número de curvas de 90</t>
  </si>
  <si>
    <t>Número de curvas de 180</t>
  </si>
  <si>
    <t>Número de curvas especiales</t>
  </si>
  <si>
    <t>Número de paradas intermedias</t>
  </si>
  <si>
    <t>Al aire libre</t>
  </si>
  <si>
    <t>Izquierda</t>
  </si>
  <si>
    <t>Derecha</t>
  </si>
  <si>
    <t>Recto</t>
  </si>
  <si>
    <t>Recto con comienzo empinado</t>
  </si>
  <si>
    <t>Curva especial</t>
  </si>
  <si>
    <t>Con curva</t>
  </si>
  <si>
    <t>Especificaciones generales de la plataforma</t>
  </si>
  <si>
    <t>Ejecución</t>
  </si>
  <si>
    <t>Asiento plegable</t>
  </si>
  <si>
    <t>Capacidad de carga</t>
  </si>
  <si>
    <t>Dimensión de la plataforma</t>
  </si>
  <si>
    <t>Mecanismo de plegado</t>
  </si>
  <si>
    <t>Rampas de carga</t>
  </si>
  <si>
    <t>Longitud de las rampas</t>
  </si>
  <si>
    <t>Superficie de las rampas</t>
  </si>
  <si>
    <t>Controles de aterrizaje externo (siempre por radio)</t>
  </si>
  <si>
    <t>Tipo de clave</t>
  </si>
  <si>
    <t>Número total de controles externos de aterrizaje</t>
  </si>
  <si>
    <t>Posición de los mandos de aterrizaje exterior</t>
  </si>
  <si>
    <t>Sin asiento abatible</t>
  </si>
  <si>
    <t>Con asiento abatible de acero</t>
  </si>
  <si>
    <t>Rampa superior e inferior</t>
  </si>
  <si>
    <t>No (estándar)</t>
  </si>
  <si>
    <t>Sí</t>
  </si>
  <si>
    <t>200mm (estándar)</t>
  </si>
  <si>
    <t>300mm (especial)</t>
  </si>
  <si>
    <t>Del mismo color que la plataforma</t>
  </si>
  <si>
    <t>Sin color (aluminio natural)</t>
  </si>
  <si>
    <t>Teclado de membrana (estándar)</t>
  </si>
  <si>
    <t>Pulsadores grandes (especiales)</t>
  </si>
  <si>
    <t>Sin llave</t>
  </si>
  <si>
    <t>Mini llave</t>
  </si>
  <si>
    <t>Montaje en pared (estándar)</t>
  </si>
  <si>
    <t>Montaje en columna</t>
  </si>
  <si>
    <t>Fondo de seguridad</t>
  </si>
  <si>
    <t>Señal de sobrecarga</t>
  </si>
  <si>
    <t>Señal visual (solución a medida)</t>
  </si>
  <si>
    <t>Candado contra el despliegue de la plataforma</t>
  </si>
  <si>
    <t>Garantía</t>
  </si>
  <si>
    <t>Etiqueta de acero inoxidable</t>
  </si>
  <si>
    <t>Caja de transporte</t>
  </si>
  <si>
    <t>Sí (para exterior)</t>
  </si>
  <si>
    <t>Ninguno</t>
  </si>
  <si>
    <t>Vidrio Connex</t>
  </si>
  <si>
    <t>Chapas perforadas</t>
  </si>
  <si>
    <t>De madera</t>
  </si>
  <si>
    <t>Varillas de acero inoxidable</t>
  </si>
  <si>
    <t>Carga aérea Q3</t>
  </si>
  <si>
    <t>Carga no aérea Q3</t>
  </si>
  <si>
    <t>Tratamiento de superficies</t>
  </si>
  <si>
    <t>Plataforma y carro</t>
  </si>
  <si>
    <t>Pilares</t>
  </si>
  <si>
    <t>RAL 7035 (estándar)</t>
  </si>
  <si>
    <t>zinc + RAL 7035 (estándar para exteriores)</t>
  </si>
  <si>
    <t>Inoxidable 304</t>
  </si>
  <si>
    <t>Zinc + RAL 7035 (estándar para exteriores)</t>
  </si>
  <si>
    <t>Estructura de soporte</t>
  </si>
  <si>
    <t>Base del pilar</t>
  </si>
  <si>
    <t>no especificado</t>
  </si>
  <si>
    <t>triangular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</si>
  <si>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</si>
  <si>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</si>
  <si>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</si>
  <si>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</si>
  <si>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</si>
  <si>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</si>
  <si>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</si>
  <si>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Français</t>
  </si>
  <si>
    <t>Dirección de recogida de los equipos: Spedition Englmayer, Wiesenstrasse 71, 4600 Wels, Austria</t>
  </si>
  <si>
    <t>Especificación de la guia</t>
  </si>
  <si>
    <t>Longitud de la guia en metros redondeados</t>
  </si>
  <si>
    <t>Parada inferior</t>
  </si>
  <si>
    <t>Guia  horizontal (inclinación &lt;20°)</t>
  </si>
  <si>
    <t>Longitud de la guia horizontal en metros</t>
  </si>
  <si>
    <t>Número de cambios de pendientes</t>
  </si>
  <si>
    <t>=IF(Q25="Recta con distancia al primer escalon","mm desde el primer paso hasta el final de la silla","")</t>
  </si>
  <si>
    <t>=IF(Q26="Recta sobre el rellano superior","mm desde el último paso hasta el final de la silla","")</t>
  </si>
  <si>
    <t>Interior</t>
  </si>
  <si>
    <t>Recta con distancia al primer escalon</t>
  </si>
  <si>
    <t>Directamente en el último paso</t>
  </si>
  <si>
    <t>Recta sobre el rellano superior</t>
  </si>
  <si>
    <t>90 ° en el aterrizaje superior</t>
  </si>
  <si>
    <t>180 ° en el aterrizaje superior</t>
  </si>
  <si>
    <t>Curva especial en el aterrizaje superior.</t>
  </si>
  <si>
    <t>Regleta lateral plegable</t>
  </si>
  <si>
    <t>Versión de control de plataforma</t>
  </si>
  <si>
    <t>Extracción de llave en posición ON</t>
  </si>
  <si>
    <t>Plataforma + guia (estándar)</t>
  </si>
  <si>
    <t>Sólo guia</t>
  </si>
  <si>
    <t>Con asiento abatible tapizado.</t>
  </si>
  <si>
    <t>Comandos solo de cable espiral (estándar)</t>
  </si>
  <si>
    <t>Alarma + STOP en plataforma + controles en cable espiral</t>
  </si>
  <si>
    <t>Alarma + STOP + joystick en plataforma</t>
  </si>
  <si>
    <t>Alarma + STOP + pulsadores en plataforma.</t>
  </si>
  <si>
    <t>Controles duales con joystick</t>
  </si>
  <si>
    <t>Controles duales con pulsadores</t>
  </si>
  <si>
    <t>Tecla BACO</t>
  </si>
  <si>
    <t>Clave del euro</t>
  </si>
  <si>
    <t>Regleta de seguridad laterales</t>
  </si>
  <si>
    <t>Especificaciones adicionales</t>
  </si>
  <si>
    <t>Cubierta de plástico para elevador al aire libre</t>
  </si>
  <si>
    <t>Rellenos de la guia</t>
  </si>
  <si>
    <t>Varillas de acero</t>
  </si>
  <si>
    <t>Guía</t>
  </si>
  <si>
    <t>Inoxidable + Special RAL</t>
  </si>
  <si>
    <t>Fijación de la guía</t>
  </si>
  <si>
    <t>Arreglo de pilares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</si>
  <si>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</si>
  <si>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</si>
  <si>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</si>
  <si>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</si>
  <si>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</si>
  <si>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</si>
  <si>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A lo largo de la cuerda de la escalera y hasta la planta baja.</t>
  </si>
  <si>
    <t>On the wall only</t>
  </si>
  <si>
    <t>On the wall + pillars</t>
  </si>
  <si>
    <t>On the pillars only</t>
  </si>
  <si>
    <t>On the steps (standard)</t>
  </si>
  <si>
    <t>On the string of the staircase</t>
  </si>
  <si>
    <t>Along the string of the staircase and down to the ground floor</t>
  </si>
  <si>
    <t>Rail and brackets</t>
  </si>
  <si>
    <t>Pricelist</t>
  </si>
  <si>
    <t>Order reference name</t>
  </si>
  <si>
    <t xml:space="preserve">Customer / Client </t>
  </si>
  <si>
    <t>Basic price</t>
  </si>
  <si>
    <t>Bends in vertical section</t>
  </si>
  <si>
    <r>
      <t>Basic price - Horizontal section - direct (angle of a rail &lt; 20°</t>
    </r>
    <r>
      <rPr>
        <sz val="10"/>
        <color indexed="8"/>
        <rFont val="Arial"/>
        <family val="2"/>
        <charset val="238"/>
      </rPr>
      <t>)</t>
    </r>
  </si>
  <si>
    <t>Basic price - Horizontal section - with curve (angle of a rail &lt; 20°)</t>
  </si>
  <si>
    <t>The length of horizontal section</t>
  </si>
  <si>
    <t>Color treated pillar (each 0.6m)</t>
  </si>
  <si>
    <t>Additional stop</t>
  </si>
  <si>
    <t>Curves</t>
  </si>
  <si>
    <t>90° curve</t>
  </si>
  <si>
    <t>180° curve</t>
  </si>
  <si>
    <t>Special curve (nonstandard radius; each 90° or 3 m)</t>
  </si>
  <si>
    <t>Non standard platform dimensions</t>
  </si>
  <si>
    <r>
      <t xml:space="preserve">Rail fillings </t>
    </r>
    <r>
      <rPr>
        <b/>
        <sz val="10"/>
        <color rgb="FFFF0000"/>
        <rFont val="Arial"/>
        <family val="2"/>
        <charset val="238"/>
      </rPr>
      <t xml:space="preserve"> </t>
    </r>
  </si>
  <si>
    <t>Radio controls with large push buttons (in compliance with EN81-40)</t>
  </si>
  <si>
    <t>Extra control (2 pcs included in basic price)</t>
  </si>
  <si>
    <t>Non-standard RAL color treatment (other than RAL 7035 )</t>
  </si>
  <si>
    <t>Zinc sprayed Rail, Brackets and Distances (outdoor installation)</t>
  </si>
  <si>
    <t>Fire zinc pillars (outdoor installation)</t>
  </si>
  <si>
    <t>Zinc spraying of platform (outdoor installation)</t>
  </si>
  <si>
    <t>Stainless steel Platform and Carriage</t>
  </si>
  <si>
    <t>Stainless steel Rail, Brackets and Distances 304</t>
  </si>
  <si>
    <t>Stainless steel Rail, Brackets and Distances 316</t>
  </si>
  <si>
    <t>Stainless steel Pillars 304</t>
  </si>
  <si>
    <t>Stainless steel Pillars 316</t>
  </si>
  <si>
    <t>Safety features in compliance with       EN 81-40</t>
  </si>
  <si>
    <r>
      <t>Visual signals (</t>
    </r>
    <r>
      <rPr>
        <i/>
        <sz val="10"/>
        <color theme="1"/>
        <rFont val="Arial"/>
        <family val="2"/>
        <charset val="238"/>
      </rPr>
      <t>bespoke solution</t>
    </r>
    <r>
      <rPr>
        <sz val="10"/>
        <color theme="1"/>
        <rFont val="Arial"/>
        <family val="2"/>
        <charset val="238"/>
      </rPr>
      <t>)</t>
    </r>
  </si>
  <si>
    <t>Warranty (always fill out)</t>
  </si>
  <si>
    <t>Drawing time urgency</t>
  </si>
  <si>
    <t>Final ALTECH price, VAT excl.:</t>
  </si>
  <si>
    <t>Rail additional to the 3m in basic price</t>
  </si>
  <si>
    <t>Manual platform with 3m rail</t>
  </si>
  <si>
    <t>Lehner Lifttechnik</t>
  </si>
  <si>
    <t>SP-STRATOS</t>
  </si>
  <si>
    <t>STRATOS.LE.2021.A</t>
  </si>
  <si>
    <t>Anzahl vertikale Knicke</t>
  </si>
  <si>
    <t>Automatic folding of platform</t>
  </si>
  <si>
    <t>Automatisches Klappen der Plattform</t>
  </si>
  <si>
    <t>Automatiquement</t>
  </si>
  <si>
    <t>Automático</t>
  </si>
  <si>
    <t>Manual folding of platform</t>
  </si>
  <si>
    <t>Manuelles Klappen der Plattform</t>
  </si>
  <si>
    <t xml:space="preserve">Upper and lower ramp + 90° side access ramp </t>
  </si>
  <si>
    <t>Obere und untere Rampe + 90° seitliche Auffahrrampe</t>
  </si>
  <si>
    <t>Rampe supérieure et inférieure + latérale à 90 °</t>
  </si>
  <si>
    <t>Rampa superior e inferior + acceso lateral a 90 °</t>
  </si>
  <si>
    <t>Upper and 90° side access ramp (without lower)</t>
  </si>
  <si>
    <t>Obere und 90° seitliche Auffahrrampe (ohne untere Rampe)</t>
  </si>
  <si>
    <t>Rampe supérieure et latérale (sans la rampe intérieure)</t>
  </si>
  <si>
    <t>Rampa superior y lateral (sin rampa inferior)</t>
  </si>
  <si>
    <t>200mm (Standard)</t>
  </si>
  <si>
    <t>300mm (Spezial)</t>
  </si>
  <si>
    <t>Remote with Membrane keypad (standard)</t>
  </si>
  <si>
    <t>Remote with Big push buttons (special)</t>
  </si>
  <si>
    <t>Außensteuerung mit großen Druckknöpfen (Spezial)</t>
  </si>
  <si>
    <t>Sicherheitsoptionen gemäß EN 81:40</t>
  </si>
  <si>
    <t>Funciones de seguridad acc. a la EN 81-40</t>
  </si>
  <si>
    <t>Protective cover for outdoor platform</t>
  </si>
  <si>
    <t>Plastikabdeckung für Außenanlage</t>
  </si>
  <si>
    <t>Padlock against unfolding of manual platform</t>
  </si>
  <si>
    <t>Schloss für manuelle Plattform</t>
  </si>
  <si>
    <t>Platform control</t>
  </si>
  <si>
    <t>Plattformbedienung</t>
  </si>
  <si>
    <t>Special 90° side access ramp (folds 85°)</t>
  </si>
  <si>
    <t>Spezielle 90° seitliche Auffahrrampe (klappt 85°)</t>
  </si>
  <si>
    <t>Rampe d'accès latérale 85°</t>
  </si>
  <si>
    <t>Rampa lateral plegable de 85 grados</t>
  </si>
  <si>
    <t>Funk-Außensteuerungen</t>
  </si>
  <si>
    <t>Upper ramp</t>
  </si>
  <si>
    <t>Obere Rampe</t>
  </si>
  <si>
    <t>Rampe superieure</t>
  </si>
  <si>
    <t>Rampa superior</t>
  </si>
  <si>
    <t>Lower ramp</t>
  </si>
  <si>
    <t>Untere Rampe</t>
  </si>
  <si>
    <t>Rampe inferieure</t>
  </si>
  <si>
    <t>Rampa inferior</t>
  </si>
  <si>
    <t>RAL 9007 (standard)</t>
  </si>
  <si>
    <t>RAL 9007 (Standard)</t>
  </si>
  <si>
    <t>RAL 9007 (estándar)</t>
  </si>
  <si>
    <t>Stainless + Special RAL</t>
  </si>
  <si>
    <t>Edelstahl + Spezial RAL</t>
  </si>
  <si>
    <t>Zinc + RAL 9007 (outdoor standard)</t>
  </si>
  <si>
    <t>Galvanisé + RAL 9007 (extérieure)</t>
  </si>
  <si>
    <t>Transportkiste</t>
  </si>
  <si>
    <t>Q1 - Standardbox</t>
  </si>
  <si>
    <t>Q3 - Fumigated wooden box for airfreight</t>
  </si>
  <si>
    <t>Q3 - Fumigated wooden box for seafreight</t>
  </si>
  <si>
    <t>Q3 - Behandelte Transportkiste für Seefracht</t>
  </si>
  <si>
    <t>Q1 - Standard Transportkiste</t>
  </si>
  <si>
    <t>Vertical adjustment slots on pillars</t>
  </si>
  <si>
    <t>200 kg</t>
  </si>
  <si>
    <t>Q3 - Behandelte Transportkiste für Luftfracht</t>
  </si>
  <si>
    <t>Außensteuerung mit Folientastatur (Standard)</t>
  </si>
  <si>
    <t>Lateral contact bars</t>
  </si>
  <si>
    <t>Schlüssel abziehbar in EIN-Position</t>
  </si>
  <si>
    <t>Zinc + Special RAL (outdoor special)</t>
  </si>
  <si>
    <t>Verzinkt + Spezial RAL (Außenanlage spezial)</t>
  </si>
  <si>
    <t>Galvanisé + Special RAL (extérieure special)</t>
  </si>
  <si>
    <t>Zinc + Special RAL (especial para exteriores)</t>
  </si>
  <si>
    <t>Stainless 316 (special surcharge)</t>
  </si>
  <si>
    <t>Acier inoxydable 316 (special)</t>
  </si>
  <si>
    <t>Inoxidable 316 (especial)</t>
  </si>
  <si>
    <t>Verzinkt + RAL 7035 (Außenanlage standard)</t>
  </si>
  <si>
    <t>Verzinkt + RAL 9007 (Außenanlage standard)</t>
  </si>
  <si>
    <t>Edelstahl 316 (Spezialaufpreis)</t>
  </si>
  <si>
    <t>Zinc + RAL 9007 (estándar para exteriores)</t>
  </si>
  <si>
    <t>STRATOS20210401EN</t>
  </si>
  <si>
    <t>Gleiche Farbe wie Plattform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</si>
</sst>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0" fillId="0" borderId="0"/>
    <xf numFmtId="0" fontId="53" fillId="0" borderId="0" applyNumberFormat="0" applyFill="0" applyBorder="0" applyAlignment="0" applyProtection="0"/>
  </cellStyleXfs>
  <cellXfs count="325">
    <xf numFmtId="0" fontId="0" fillId="0" borderId="0" xfId="0"/>
    <xf numFmtId="1" fontId="25" fillId="3" borderId="3" xfId="0" applyNumberFormat="1" applyFont="1" applyFill="1" applyBorder="1" applyAlignment="1" applyProtection="1">
      <alignment vertical="center"/>
      <protection locked="0"/>
    </xf>
    <xf numFmtId="1" fontId="25" fillId="3" borderId="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/>
    <xf numFmtId="0" fontId="34" fillId="7" borderId="8" xfId="0" applyFont="1" applyFill="1" applyBorder="1" applyAlignment="1" applyProtection="1">
      <alignment vertical="center"/>
      <protection hidden="1"/>
    </xf>
    <xf numFmtId="3" fontId="0" fillId="7" borderId="13" xfId="0" applyNumberForma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0" fillId="0" borderId="0" xfId="2"/>
    <xf numFmtId="49" fontId="20" fillId="0" borderId="0" xfId="2" applyNumberFormat="1"/>
    <xf numFmtId="0" fontId="0" fillId="0" borderId="0" xfId="2" applyFont="1"/>
    <xf numFmtId="49" fontId="25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38" fillId="11" borderId="0" xfId="0" applyFont="1" applyFill="1" applyAlignment="1" applyProtection="1">
      <alignment vertical="center"/>
      <protection hidden="1"/>
    </xf>
    <xf numFmtId="0" fontId="39" fillId="11" borderId="0" xfId="0" applyFont="1" applyFill="1" applyAlignment="1">
      <alignment vertical="center"/>
    </xf>
    <xf numFmtId="0" fontId="40" fillId="11" borderId="0" xfId="0" applyFont="1" applyFill="1" applyAlignment="1">
      <alignment vertical="center"/>
    </xf>
    <xf numFmtId="0" fontId="38" fillId="3" borderId="7" xfId="0" applyFont="1" applyFill="1" applyBorder="1" applyAlignment="1" applyProtection="1">
      <alignment vertical="center"/>
      <protection hidden="1"/>
    </xf>
    <xf numFmtId="0" fontId="39" fillId="3" borderId="8" xfId="0" applyFont="1" applyFill="1" applyBorder="1" applyAlignment="1">
      <alignment vertical="center"/>
    </xf>
    <xf numFmtId="0" fontId="39" fillId="3" borderId="13" xfId="0" applyFont="1" applyFill="1" applyBorder="1" applyAlignment="1">
      <alignment vertical="center"/>
    </xf>
    <xf numFmtId="0" fontId="38" fillId="3" borderId="9" xfId="0" applyFont="1" applyFill="1" applyBorder="1" applyAlignment="1" applyProtection="1">
      <alignment vertical="center"/>
      <protection hidden="1"/>
    </xf>
    <xf numFmtId="0" fontId="39" fillId="3" borderId="0" xfId="0" applyFont="1" applyFill="1" applyAlignment="1">
      <alignment vertical="center"/>
    </xf>
    <xf numFmtId="0" fontId="39" fillId="3" borderId="12" xfId="0" applyFont="1" applyFill="1" applyBorder="1" applyAlignment="1">
      <alignment vertical="center"/>
    </xf>
    <xf numFmtId="0" fontId="39" fillId="3" borderId="0" xfId="0" applyFont="1" applyFill="1" applyAlignment="1">
      <alignment horizontal="left" vertical="center"/>
    </xf>
    <xf numFmtId="0" fontId="39" fillId="3" borderId="0" xfId="0" applyFont="1" applyFill="1" applyAlignment="1">
      <alignment vertical="center" wrapText="1"/>
    </xf>
    <xf numFmtId="0" fontId="38" fillId="3" borderId="7" xfId="0" applyFont="1" applyFill="1" applyBorder="1" applyAlignment="1">
      <alignment vertical="center"/>
    </xf>
    <xf numFmtId="0" fontId="38" fillId="3" borderId="8" xfId="0" applyFont="1" applyFill="1" applyBorder="1" applyAlignment="1">
      <alignment vertical="center"/>
    </xf>
    <xf numFmtId="0" fontId="39" fillId="3" borderId="8" xfId="0" applyFont="1" applyFill="1" applyBorder="1" applyAlignment="1">
      <alignment horizontal="left" vertical="center"/>
    </xf>
    <xf numFmtId="0" fontId="39" fillId="3" borderId="8" xfId="0" applyFont="1" applyFill="1" applyBorder="1" applyAlignment="1">
      <alignment vertical="center" wrapText="1"/>
    </xf>
    <xf numFmtId="0" fontId="38" fillId="3" borderId="9" xfId="0" applyFont="1" applyFill="1" applyBorder="1" applyAlignment="1">
      <alignment vertical="center"/>
    </xf>
    <xf numFmtId="0" fontId="38" fillId="3" borderId="0" xfId="0" applyFont="1" applyFill="1" applyAlignment="1">
      <alignment vertical="center"/>
    </xf>
    <xf numFmtId="0" fontId="39" fillId="3" borderId="9" xfId="0" applyFont="1" applyFill="1" applyBorder="1" applyAlignment="1">
      <alignment vertical="center"/>
    </xf>
    <xf numFmtId="0" fontId="39" fillId="3" borderId="11" xfId="0" applyFont="1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40" fillId="3" borderId="12" xfId="0" applyFont="1" applyFill="1" applyBorder="1" applyAlignment="1">
      <alignment vertical="center"/>
    </xf>
    <xf numFmtId="0" fontId="40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left" vertical="top" wrapText="1"/>
    </xf>
    <xf numFmtId="0" fontId="39" fillId="3" borderId="28" xfId="0" applyFont="1" applyFill="1" applyBorder="1" applyAlignment="1">
      <alignment vertical="center"/>
    </xf>
    <xf numFmtId="0" fontId="38" fillId="3" borderId="10" xfId="0" applyFont="1" applyFill="1" applyBorder="1" applyAlignment="1" applyProtection="1">
      <alignment vertical="center"/>
      <protection hidden="1"/>
    </xf>
    <xf numFmtId="0" fontId="47" fillId="3" borderId="0" xfId="0" applyFont="1" applyFill="1" applyAlignment="1">
      <alignment vertical="center"/>
    </xf>
    <xf numFmtId="0" fontId="0" fillId="6" borderId="0" xfId="0" applyFill="1"/>
    <xf numFmtId="49" fontId="19" fillId="0" borderId="0" xfId="2" applyNumberFormat="1" applyFont="1"/>
    <xf numFmtId="49" fontId="18" fillId="0" borderId="0" xfId="2" applyNumberFormat="1" applyFont="1"/>
    <xf numFmtId="0" fontId="17" fillId="0" borderId="0" xfId="2" applyFont="1"/>
    <xf numFmtId="49" fontId="17" fillId="0" borderId="0" xfId="2" applyNumberFormat="1" applyFont="1"/>
    <xf numFmtId="0" fontId="40" fillId="3" borderId="30" xfId="0" applyFont="1" applyFill="1" applyBorder="1" applyAlignment="1" applyProtection="1">
      <alignment vertical="center"/>
      <protection locked="0"/>
    </xf>
    <xf numFmtId="0" fontId="40" fillId="3" borderId="35" xfId="0" applyFont="1" applyFill="1" applyBorder="1" applyAlignment="1">
      <alignment horizontal="center" vertical="center"/>
    </xf>
    <xf numFmtId="0" fontId="40" fillId="3" borderId="35" xfId="0" applyFont="1" applyFill="1" applyBorder="1" applyAlignment="1" applyProtection="1">
      <alignment vertical="center"/>
      <protection locked="0"/>
    </xf>
    <xf numFmtId="0" fontId="40" fillId="3" borderId="35" xfId="0" applyFont="1" applyFill="1" applyBorder="1" applyAlignment="1">
      <alignment vertical="center"/>
    </xf>
    <xf numFmtId="0" fontId="40" fillId="3" borderId="1" xfId="0" applyFont="1" applyFill="1" applyBorder="1" applyAlignment="1">
      <alignment vertical="center"/>
    </xf>
    <xf numFmtId="0" fontId="39" fillId="13" borderId="0" xfId="0" applyFont="1" applyFill="1" applyAlignment="1">
      <alignment vertical="center"/>
    </xf>
    <xf numFmtId="0" fontId="39" fillId="13" borderId="9" xfId="0" applyFont="1" applyFill="1" applyBorder="1" applyAlignment="1">
      <alignment vertical="center"/>
    </xf>
    <xf numFmtId="0" fontId="39" fillId="13" borderId="0" xfId="0" applyFont="1" applyFill="1" applyAlignment="1">
      <alignment horizontal="left" vertical="center"/>
    </xf>
    <xf numFmtId="0" fontId="39" fillId="13" borderId="10" xfId="0" applyFont="1" applyFill="1" applyBorder="1" applyAlignment="1">
      <alignment vertical="center"/>
    </xf>
    <xf numFmtId="0" fontId="39" fillId="13" borderId="11" xfId="0" applyFont="1" applyFill="1" applyBorder="1" applyAlignment="1">
      <alignment vertical="center"/>
    </xf>
    <xf numFmtId="0" fontId="39" fillId="13" borderId="11" xfId="0" applyFont="1" applyFill="1" applyBorder="1" applyAlignment="1">
      <alignment horizontal="left" vertical="center"/>
    </xf>
    <xf numFmtId="0" fontId="44" fillId="3" borderId="12" xfId="0" applyFont="1" applyFill="1" applyBorder="1" applyAlignment="1">
      <alignment vertical="center"/>
    </xf>
    <xf numFmtId="0" fontId="38" fillId="14" borderId="0" xfId="0" applyFont="1" applyFill="1" applyAlignment="1" applyProtection="1">
      <alignment vertical="center"/>
      <protection hidden="1"/>
    </xf>
    <xf numFmtId="0" fontId="39" fillId="14" borderId="0" xfId="0" applyFont="1" applyFill="1" applyAlignment="1">
      <alignment vertical="center"/>
    </xf>
    <xf numFmtId="0" fontId="37" fillId="14" borderId="0" xfId="0" applyFont="1" applyFill="1" applyAlignment="1">
      <alignment horizontal="left" vertical="center"/>
    </xf>
    <xf numFmtId="0" fontId="40" fillId="14" borderId="0" xfId="0" applyFont="1" applyFill="1" applyAlignment="1">
      <alignment vertical="center"/>
    </xf>
    <xf numFmtId="0" fontId="40" fillId="14" borderId="0" xfId="0" applyFont="1" applyFill="1" applyAlignment="1">
      <alignment vertical="center" wrapText="1"/>
    </xf>
    <xf numFmtId="0" fontId="39" fillId="14" borderId="0" xfId="0" applyFont="1" applyFill="1" applyAlignment="1">
      <alignment vertical="center" wrapText="1"/>
    </xf>
    <xf numFmtId="0" fontId="43" fillId="14" borderId="0" xfId="0" applyFont="1" applyFill="1" applyAlignment="1">
      <alignment horizontal="left" vertical="center" wrapText="1"/>
    </xf>
    <xf numFmtId="0" fontId="46" fillId="14" borderId="0" xfId="0" applyFont="1" applyFill="1" applyAlignment="1">
      <alignment vertical="center"/>
    </xf>
    <xf numFmtId="0" fontId="39" fillId="3" borderId="0" xfId="0" applyFont="1" applyFill="1" applyAlignment="1">
      <alignment horizontal="center" vertical="center"/>
    </xf>
    <xf numFmtId="49" fontId="16" fillId="0" borderId="0" xfId="2" applyNumberFormat="1" applyFont="1"/>
    <xf numFmtId="0" fontId="39" fillId="3" borderId="7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8" fillId="0" borderId="0" xfId="2" applyFont="1"/>
    <xf numFmtId="0" fontId="40" fillId="3" borderId="14" xfId="0" applyFont="1" applyFill="1" applyBorder="1" applyAlignment="1" applyProtection="1">
      <alignment vertical="center"/>
      <protection locked="0"/>
    </xf>
    <xf numFmtId="49" fontId="8" fillId="0" borderId="0" xfId="2" applyNumberFormat="1" applyFont="1"/>
    <xf numFmtId="49" fontId="7" fillId="0" borderId="0" xfId="2" applyNumberFormat="1" applyFont="1"/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left" vertical="center"/>
    </xf>
    <xf numFmtId="0" fontId="39" fillId="3" borderId="10" xfId="0" applyFont="1" applyFill="1" applyBorder="1" applyAlignment="1">
      <alignment vertical="center"/>
    </xf>
    <xf numFmtId="0" fontId="39" fillId="3" borderId="11" xfId="0" applyFont="1" applyFill="1" applyBorder="1" applyAlignment="1">
      <alignment horizontal="left" vertical="center"/>
    </xf>
    <xf numFmtId="0" fontId="40" fillId="12" borderId="30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0" fontId="40" fillId="12" borderId="38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51" fillId="12" borderId="35" xfId="0" applyFont="1" applyFill="1" applyBorder="1" applyAlignment="1" applyProtection="1">
      <alignment horizontal="center" vertical="center"/>
      <protection locked="0"/>
    </xf>
    <xf numFmtId="0" fontId="51" fillId="12" borderId="35" xfId="0" applyFont="1" applyFill="1" applyBorder="1" applyAlignment="1">
      <alignment horizontal="left" vertical="center"/>
    </xf>
    <xf numFmtId="0" fontId="51" fillId="12" borderId="1" xfId="0" applyFont="1" applyFill="1" applyBorder="1" applyAlignment="1">
      <alignment horizontal="left" vertical="center"/>
    </xf>
    <xf numFmtId="49" fontId="6" fillId="0" borderId="0" xfId="2" applyNumberFormat="1" applyFont="1"/>
    <xf numFmtId="0" fontId="6" fillId="0" borderId="0" xfId="2" applyFont="1"/>
    <xf numFmtId="0" fontId="28" fillId="5" borderId="7" xfId="0" applyFont="1" applyFill="1" applyBorder="1" applyAlignment="1" applyProtection="1">
      <alignment horizontal="center" vertical="center"/>
    </xf>
    <xf numFmtId="0" fontId="29" fillId="5" borderId="7" xfId="0" applyFont="1" applyFill="1" applyBorder="1" applyAlignment="1" applyProtection="1">
      <alignment vertical="center"/>
    </xf>
    <xf numFmtId="0" fontId="29" fillId="5" borderId="8" xfId="0" applyFont="1" applyFill="1" applyBorder="1" applyAlignment="1" applyProtection="1">
      <alignment vertical="center"/>
    </xf>
    <xf numFmtId="0" fontId="30" fillId="5" borderId="8" xfId="0" applyFont="1" applyFill="1" applyBorder="1" applyAlignment="1" applyProtection="1">
      <alignment vertical="center"/>
    </xf>
    <xf numFmtId="0" fontId="30" fillId="5" borderId="13" xfId="0" applyFont="1" applyFill="1" applyBorder="1" applyAlignment="1" applyProtection="1">
      <alignment vertical="center"/>
    </xf>
    <xf numFmtId="0" fontId="31" fillId="4" borderId="9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left" vertical="center"/>
    </xf>
    <xf numFmtId="0" fontId="31" fillId="4" borderId="0" xfId="0" applyFont="1" applyFill="1" applyBorder="1" applyAlignment="1" applyProtection="1">
      <alignment vertical="center"/>
    </xf>
    <xf numFmtId="0" fontId="31" fillId="4" borderId="12" xfId="0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 applyProtection="1">
      <alignment horizontal="right" vertical="center"/>
    </xf>
    <xf numFmtId="0" fontId="32" fillId="6" borderId="42" xfId="0" applyFont="1" applyFill="1" applyBorder="1" applyAlignment="1" applyProtection="1">
      <alignment vertical="center" wrapText="1"/>
    </xf>
    <xf numFmtId="0" fontId="22" fillId="6" borderId="43" xfId="1" applyFont="1" applyFill="1" applyBorder="1" applyAlignment="1" applyProtection="1">
      <alignment horizontal="left" vertical="center"/>
    </xf>
    <xf numFmtId="0" fontId="22" fillId="6" borderId="43" xfId="1" applyFont="1" applyFill="1" applyBorder="1" applyAlignment="1" applyProtection="1">
      <alignment horizontal="center" vertical="center"/>
    </xf>
    <xf numFmtId="0" fontId="22" fillId="6" borderId="46" xfId="1" applyFont="1" applyFill="1" applyBorder="1" applyAlignment="1" applyProtection="1">
      <alignment horizontal="center" vertical="center"/>
    </xf>
    <xf numFmtId="0" fontId="22" fillId="2" borderId="47" xfId="0" applyFont="1" applyFill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vertical="center"/>
    </xf>
    <xf numFmtId="0" fontId="33" fillId="2" borderId="15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center" vertical="center"/>
    </xf>
    <xf numFmtId="1" fontId="0" fillId="2" borderId="16" xfId="0" applyNumberFormat="1" applyFont="1" applyFill="1" applyBorder="1" applyAlignment="1" applyProtection="1">
      <alignment vertical="center"/>
    </xf>
    <xf numFmtId="0" fontId="22" fillId="2" borderId="17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vertical="center"/>
    </xf>
    <xf numFmtId="0" fontId="33" fillId="2" borderId="18" xfId="0" applyFont="1" applyFill="1" applyBorder="1" applyAlignment="1" applyProtection="1">
      <alignment vertical="center"/>
    </xf>
    <xf numFmtId="0" fontId="26" fillId="2" borderId="18" xfId="0" applyFont="1" applyFill="1" applyBorder="1" applyAlignment="1" applyProtection="1">
      <alignment vertical="center"/>
    </xf>
    <xf numFmtId="0" fontId="24" fillId="2" borderId="18" xfId="0" applyFont="1" applyFill="1" applyBorder="1" applyAlignment="1" applyProtection="1">
      <alignment horizontal="center" vertical="center"/>
    </xf>
    <xf numFmtId="1" fontId="0" fillId="2" borderId="19" xfId="0" applyNumberFormat="1" applyFont="1" applyFill="1" applyBorder="1" applyAlignment="1" applyProtection="1">
      <alignment vertical="center"/>
    </xf>
    <xf numFmtId="0" fontId="24" fillId="2" borderId="24" xfId="0" applyFont="1" applyFill="1" applyBorder="1" applyAlignment="1" applyProtection="1">
      <alignment vertical="center"/>
    </xf>
    <xf numFmtId="0" fontId="33" fillId="2" borderId="25" xfId="0" applyFont="1" applyFill="1" applyBorder="1" applyAlignment="1" applyProtection="1">
      <alignment vertical="center"/>
    </xf>
    <xf numFmtId="0" fontId="24" fillId="2" borderId="25" xfId="0" applyFont="1" applyFill="1" applyBorder="1" applyAlignment="1" applyProtection="1">
      <alignment horizontal="center" vertical="center"/>
    </xf>
    <xf numFmtId="1" fontId="0" fillId="2" borderId="24" xfId="0" applyNumberFormat="1" applyFont="1" applyFill="1" applyBorder="1" applyAlignment="1" applyProtection="1">
      <alignment vertical="center"/>
    </xf>
    <xf numFmtId="1" fontId="0" fillId="2" borderId="26" xfId="0" applyNumberFormat="1" applyFont="1" applyFill="1" applyBorder="1" applyAlignment="1" applyProtection="1">
      <alignment vertical="center"/>
    </xf>
    <xf numFmtId="0" fontId="0" fillId="0" borderId="0" xfId="0" applyFill="1"/>
    <xf numFmtId="0" fontId="24" fillId="2" borderId="2" xfId="0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4" fillId="2" borderId="2" xfId="0" applyFont="1" applyFill="1" applyBorder="1" applyAlignment="1" applyProtection="1">
      <alignment vertical="center" wrapText="1"/>
    </xf>
    <xf numFmtId="0" fontId="33" fillId="2" borderId="1" xfId="0" applyFont="1" applyFill="1" applyBorder="1" applyAlignment="1" applyProtection="1">
      <alignment vertical="center" wrapText="1"/>
    </xf>
    <xf numFmtId="1" fontId="0" fillId="2" borderId="4" xfId="0" applyNumberFormat="1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7" xfId="0" applyNumberFormat="1" applyFont="1" applyFill="1" applyBorder="1" applyAlignment="1" applyProtection="1">
      <alignment vertical="center"/>
    </xf>
    <xf numFmtId="0" fontId="24" fillId="2" borderId="21" xfId="0" applyFont="1" applyFill="1" applyBorder="1" applyAlignment="1" applyProtection="1">
      <alignment vertical="center"/>
    </xf>
    <xf numFmtId="0" fontId="24" fillId="2" borderId="20" xfId="0" applyFont="1" applyFill="1" applyBorder="1" applyAlignment="1" applyProtection="1">
      <alignment vertical="center"/>
    </xf>
    <xf numFmtId="0" fontId="33" fillId="2" borderId="21" xfId="0" applyFont="1" applyFill="1" applyBorder="1" applyAlignment="1" applyProtection="1">
      <alignment vertical="center"/>
    </xf>
    <xf numFmtId="0" fontId="24" fillId="2" borderId="21" xfId="0" applyFont="1" applyFill="1" applyBorder="1" applyAlignment="1" applyProtection="1">
      <alignment horizontal="center" vertical="center"/>
    </xf>
    <xf numFmtId="1" fontId="0" fillId="2" borderId="40" xfId="0" applyNumberFormat="1" applyFont="1" applyFill="1" applyBorder="1" applyAlignment="1" applyProtection="1">
      <alignment vertical="center"/>
    </xf>
    <xf numFmtId="1" fontId="0" fillId="2" borderId="48" xfId="0" applyNumberFormat="1" applyFont="1" applyFill="1" applyBorder="1" applyAlignment="1" applyProtection="1">
      <alignment vertical="center"/>
    </xf>
    <xf numFmtId="0" fontId="33" fillId="2" borderId="41" xfId="0" applyFont="1" applyFill="1" applyBorder="1" applyAlignment="1" applyProtection="1">
      <alignment vertical="center"/>
    </xf>
    <xf numFmtId="0" fontId="33" fillId="2" borderId="2" xfId="0" applyFont="1" applyFill="1" applyBorder="1" applyAlignment="1" applyProtection="1">
      <alignment vertical="center"/>
    </xf>
    <xf numFmtId="0" fontId="33" fillId="2" borderId="20" xfId="0" applyFont="1" applyFill="1" applyBorder="1" applyAlignment="1" applyProtection="1">
      <alignment vertical="center"/>
    </xf>
    <xf numFmtId="0" fontId="33" fillId="2" borderId="24" xfId="0" applyFont="1" applyFill="1" applyBorder="1" applyAlignment="1" applyProtection="1">
      <alignment vertical="center"/>
    </xf>
    <xf numFmtId="0" fontId="24" fillId="2" borderId="24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39" xfId="0" applyFont="1" applyFill="1" applyBorder="1" applyAlignment="1" applyProtection="1">
      <alignment vertical="center"/>
    </xf>
    <xf numFmtId="0" fontId="33" fillId="2" borderId="39" xfId="0" applyFont="1" applyFill="1" applyBorder="1" applyAlignment="1" applyProtection="1">
      <alignment vertical="center"/>
    </xf>
    <xf numFmtId="0" fontId="24" fillId="2" borderId="39" xfId="0" applyFont="1" applyFill="1" applyBorder="1" applyAlignment="1" applyProtection="1">
      <alignment horizontal="center" vertical="center"/>
    </xf>
    <xf numFmtId="0" fontId="33" fillId="2" borderId="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horizontal="center" vertical="center"/>
    </xf>
    <xf numFmtId="1" fontId="0" fillId="2" borderId="46" xfId="0" applyNumberFormat="1" applyFont="1" applyFill="1" applyBorder="1" applyAlignment="1" applyProtection="1">
      <alignment vertical="center"/>
    </xf>
    <xf numFmtId="0" fontId="55" fillId="0" borderId="0" xfId="0" applyFont="1"/>
    <xf numFmtId="0" fontId="21" fillId="2" borderId="14" xfId="0" applyFont="1" applyFill="1" applyBorder="1" applyAlignment="1" applyProtection="1">
      <alignment vertical="center"/>
    </xf>
    <xf numFmtId="0" fontId="33" fillId="2" borderId="23" xfId="0" applyFont="1" applyFill="1" applyBorder="1" applyAlignment="1" applyProtection="1">
      <alignment vertical="center"/>
    </xf>
    <xf numFmtId="0" fontId="24" fillId="2" borderId="23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vertical="center"/>
    </xf>
    <xf numFmtId="0" fontId="26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1" fontId="0" fillId="2" borderId="30" xfId="0" applyNumberFormat="1" applyFont="1" applyFill="1" applyBorder="1" applyAlignment="1" applyProtection="1">
      <alignment horizontal="center" vertical="center"/>
    </xf>
    <xf numFmtId="1" fontId="0" fillId="2" borderId="49" xfId="0" applyNumberFormat="1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right" vertical="center" wrapText="1"/>
    </xf>
    <xf numFmtId="0" fontId="21" fillId="3" borderId="2" xfId="0" applyFont="1" applyFill="1" applyBorder="1" applyAlignment="1" applyProtection="1">
      <alignment vertical="center"/>
      <protection locked="0"/>
    </xf>
    <xf numFmtId="0" fontId="26" fillId="3" borderId="1" xfId="0" applyFont="1" applyFill="1" applyBorder="1" applyAlignment="1" applyProtection="1">
      <alignment vertical="center"/>
      <protection locked="0"/>
    </xf>
    <xf numFmtId="0" fontId="21" fillId="3" borderId="1" xfId="0" applyFont="1" applyFill="1" applyBorder="1" applyAlignment="1" applyProtection="1">
      <alignment vertical="center"/>
      <protection locked="0"/>
    </xf>
    <xf numFmtId="0" fontId="56" fillId="0" borderId="0" xfId="0" applyFont="1"/>
    <xf numFmtId="0" fontId="21" fillId="3" borderId="4" xfId="0" applyFont="1" applyFill="1" applyBorder="1" applyAlignment="1" applyProtection="1">
      <alignment vertical="center"/>
      <protection locked="0"/>
    </xf>
    <xf numFmtId="0" fontId="26" fillId="3" borderId="5" xfId="0" applyFont="1" applyFill="1" applyBorder="1" applyAlignment="1" applyProtection="1">
      <alignment vertical="center"/>
      <protection locked="0"/>
    </xf>
    <xf numFmtId="0" fontId="21" fillId="3" borderId="5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34" fillId="7" borderId="8" xfId="0" applyFont="1" applyFill="1" applyBorder="1" applyAlignment="1" applyProtection="1">
      <alignment vertical="center"/>
    </xf>
    <xf numFmtId="1" fontId="34" fillId="7" borderId="8" xfId="0" applyNumberFormat="1" applyFont="1" applyFill="1" applyBorder="1" applyAlignment="1" applyProtection="1">
      <alignment vertical="center"/>
    </xf>
    <xf numFmtId="1" fontId="34" fillId="7" borderId="8" xfId="0" applyNumberFormat="1" applyFont="1" applyFill="1" applyBorder="1" applyAlignment="1" applyProtection="1">
      <alignment horizontal="right" vertical="center"/>
    </xf>
    <xf numFmtId="0" fontId="24" fillId="8" borderId="9" xfId="0" applyFont="1" applyFill="1" applyBorder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  <protection hidden="1"/>
    </xf>
    <xf numFmtId="0" fontId="26" fillId="8" borderId="0" xfId="0" applyFont="1" applyFill="1" applyBorder="1" applyAlignment="1" applyProtection="1">
      <alignment vertical="center"/>
    </xf>
    <xf numFmtId="0" fontId="23" fillId="10" borderId="9" xfId="0" applyFont="1" applyFill="1" applyBorder="1" applyAlignment="1" applyProtection="1">
      <alignment vertical="center"/>
    </xf>
    <xf numFmtId="0" fontId="32" fillId="10" borderId="0" xfId="0" applyFont="1" applyFill="1" applyBorder="1" applyAlignment="1" applyProtection="1">
      <alignment vertical="center"/>
    </xf>
    <xf numFmtId="0" fontId="35" fillId="10" borderId="0" xfId="0" applyFont="1" applyFill="1" applyBorder="1" applyAlignment="1" applyProtection="1">
      <alignment vertical="center"/>
      <protection hidden="1"/>
    </xf>
    <xf numFmtId="0" fontId="35" fillId="10" borderId="0" xfId="0" applyFont="1" applyFill="1" applyBorder="1" applyAlignment="1" applyProtection="1">
      <alignment vertical="center"/>
    </xf>
    <xf numFmtId="164" fontId="36" fillId="10" borderId="0" xfId="0" applyNumberFormat="1" applyFont="1" applyFill="1" applyBorder="1" applyAlignment="1" applyProtection="1">
      <alignment horizontal="center" vertical="center"/>
    </xf>
    <xf numFmtId="0" fontId="23" fillId="9" borderId="31" xfId="0" applyFont="1" applyFill="1" applyBorder="1" applyAlignment="1" applyProtection="1">
      <alignment horizontal="center" vertical="center"/>
    </xf>
    <xf numFmtId="0" fontId="0" fillId="9" borderId="32" xfId="0" applyFill="1" applyBorder="1" applyProtection="1"/>
    <xf numFmtId="0" fontId="0" fillId="9" borderId="33" xfId="0" applyFill="1" applyBorder="1" applyAlignment="1" applyProtection="1">
      <alignment vertical="center"/>
    </xf>
    <xf numFmtId="1" fontId="33" fillId="2" borderId="25" xfId="0" applyNumberFormat="1" applyFont="1" applyFill="1" applyBorder="1" applyAlignment="1" applyProtection="1">
      <alignment vertical="center"/>
    </xf>
    <xf numFmtId="1" fontId="33" fillId="2" borderId="1" xfId="0" applyNumberFormat="1" applyFont="1" applyFill="1" applyBorder="1" applyAlignment="1" applyProtection="1">
      <alignment vertical="center"/>
    </xf>
    <xf numFmtId="1" fontId="33" fillId="2" borderId="1" xfId="0" applyNumberFormat="1" applyFont="1" applyFill="1" applyBorder="1" applyAlignment="1" applyProtection="1">
      <alignment vertical="center" wrapText="1"/>
    </xf>
    <xf numFmtId="49" fontId="31" fillId="4" borderId="0" xfId="0" applyNumberFormat="1" applyFont="1" applyFill="1" applyBorder="1" applyAlignment="1" applyProtection="1">
      <alignment horizontal="left" vertical="center"/>
    </xf>
    <xf numFmtId="0" fontId="21" fillId="2" borderId="4" xfId="0" applyFont="1" applyFill="1" applyBorder="1" applyAlignment="1" applyProtection="1">
      <alignment vertical="center"/>
    </xf>
    <xf numFmtId="1" fontId="0" fillId="2" borderId="50" xfId="0" applyNumberFormat="1" applyFont="1" applyFill="1" applyBorder="1" applyAlignment="1" applyProtection="1">
      <alignment vertical="center"/>
    </xf>
    <xf numFmtId="1" fontId="23" fillId="10" borderId="12" xfId="0" applyNumberFormat="1" applyFont="1" applyFill="1" applyBorder="1" applyAlignment="1" applyProtection="1">
      <alignment vertical="center"/>
      <protection hidden="1"/>
    </xf>
    <xf numFmtId="1" fontId="0" fillId="0" borderId="2" xfId="0" applyNumberFormat="1" applyFont="1" applyFill="1" applyBorder="1" applyAlignment="1" applyProtection="1">
      <alignment vertical="center"/>
    </xf>
    <xf numFmtId="49" fontId="5" fillId="0" borderId="0" xfId="2" applyNumberFormat="1" applyFont="1"/>
    <xf numFmtId="49" fontId="5" fillId="0" borderId="0" xfId="2" applyNumberFormat="1" applyFont="1" applyFill="1"/>
    <xf numFmtId="0" fontId="5" fillId="0" borderId="0" xfId="2" applyFont="1"/>
    <xf numFmtId="49" fontId="4" fillId="0" borderId="0" xfId="2" applyNumberFormat="1" applyFont="1"/>
    <xf numFmtId="49" fontId="3" fillId="0" borderId="0" xfId="2" applyNumberFormat="1" applyFont="1"/>
    <xf numFmtId="0" fontId="3" fillId="0" borderId="0" xfId="2" applyFont="1"/>
    <xf numFmtId="49" fontId="17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vertical="center"/>
    </xf>
    <xf numFmtId="49" fontId="2" fillId="0" borderId="0" xfId="2" applyNumberFormat="1" applyFont="1"/>
    <xf numFmtId="14" fontId="0" fillId="9" borderId="32" xfId="0" applyNumberFormat="1" applyFill="1" applyBorder="1" applyProtection="1"/>
    <xf numFmtId="1" fontId="0" fillId="0" borderId="4" xfId="0" applyNumberFormat="1" applyFont="1" applyFill="1" applyBorder="1" applyAlignment="1" applyProtection="1">
      <alignment vertical="center"/>
    </xf>
    <xf numFmtId="49" fontId="1" fillId="0" borderId="0" xfId="2" applyNumberFormat="1" applyFont="1"/>
    <xf numFmtId="0" fontId="39" fillId="3" borderId="30" xfId="0" applyFont="1" applyFill="1" applyBorder="1" applyAlignment="1" applyProtection="1">
      <alignment horizontal="center" vertical="center"/>
    </xf>
    <xf numFmtId="0" fontId="39" fillId="3" borderId="35" xfId="0" applyFont="1" applyFill="1" applyBorder="1" applyAlignment="1" applyProtection="1">
      <alignment horizontal="center" vertical="center"/>
    </xf>
    <xf numFmtId="0" fontId="40" fillId="12" borderId="30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0" fontId="39" fillId="3" borderId="36" xfId="0" applyFont="1" applyFill="1" applyBorder="1" applyAlignment="1" applyProtection="1">
      <alignment horizontal="left" vertical="top" wrapText="1"/>
      <protection locked="0"/>
    </xf>
    <xf numFmtId="0" fontId="39" fillId="3" borderId="34" xfId="0" applyFont="1" applyFill="1" applyBorder="1" applyAlignment="1" applyProtection="1">
      <alignment horizontal="left" vertical="top" wrapText="1"/>
      <protection locked="0"/>
    </xf>
    <xf numFmtId="0" fontId="39" fillId="3" borderId="21" xfId="0" applyFont="1" applyFill="1" applyBorder="1" applyAlignment="1" applyProtection="1">
      <alignment horizontal="left" vertical="top" wrapText="1"/>
      <protection locked="0"/>
    </xf>
    <xf numFmtId="0" fontId="39" fillId="3" borderId="37" xfId="0" applyFont="1" applyFill="1" applyBorder="1" applyAlignment="1" applyProtection="1">
      <alignment horizontal="left" vertical="top" wrapText="1"/>
      <protection locked="0"/>
    </xf>
    <xf numFmtId="0" fontId="39" fillId="3" borderId="0" xfId="0" applyFont="1" applyFill="1" applyAlignment="1" applyProtection="1">
      <alignment horizontal="left" vertical="top" wrapText="1"/>
      <protection locked="0"/>
    </xf>
    <xf numFmtId="0" fontId="39" fillId="3" borderId="23" xfId="0" applyFont="1" applyFill="1" applyBorder="1" applyAlignment="1" applyProtection="1">
      <alignment horizontal="left" vertical="top" wrapText="1"/>
      <protection locked="0"/>
    </xf>
    <xf numFmtId="0" fontId="39" fillId="3" borderId="38" xfId="0" applyFont="1" applyFill="1" applyBorder="1" applyAlignment="1" applyProtection="1">
      <alignment horizontal="left" vertical="top" wrapText="1"/>
      <protection locked="0"/>
    </xf>
    <xf numFmtId="0" fontId="39" fillId="3" borderId="29" xfId="0" applyFont="1" applyFill="1" applyBorder="1" applyAlignment="1" applyProtection="1">
      <alignment horizontal="left" vertical="top" wrapText="1"/>
      <protection locked="0"/>
    </xf>
    <xf numFmtId="0" fontId="39" fillId="3" borderId="15" xfId="0" applyFont="1" applyFill="1" applyBorder="1" applyAlignment="1" applyProtection="1">
      <alignment horizontal="left" vertical="top" wrapText="1"/>
      <protection locked="0"/>
    </xf>
    <xf numFmtId="0" fontId="40" fillId="3" borderId="2" xfId="0" applyFont="1" applyFill="1" applyBorder="1" applyAlignment="1" applyProtection="1">
      <alignment horizontal="left" vertical="center"/>
      <protection locked="0"/>
    </xf>
    <xf numFmtId="0" fontId="40" fillId="3" borderId="35" xfId="0" applyFont="1" applyFill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49" fontId="3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35" xfId="0" applyFont="1" applyFill="1" applyBorder="1" applyAlignment="1" applyProtection="1">
      <alignment horizontal="center" vertical="center"/>
      <protection locked="0"/>
    </xf>
    <xf numFmtId="1" fontId="40" fillId="12" borderId="30" xfId="0" applyNumberFormat="1" applyFont="1" applyFill="1" applyBorder="1" applyAlignment="1">
      <alignment horizontal="center" vertical="center"/>
    </xf>
    <xf numFmtId="1" fontId="39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0" fillId="3" borderId="34" xfId="0" applyFont="1" applyFill="1" applyBorder="1" applyAlignment="1" applyProtection="1">
      <alignment horizontal="center" vertical="center"/>
      <protection locked="0"/>
    </xf>
    <xf numFmtId="0" fontId="40" fillId="3" borderId="21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left" vertical="center"/>
    </xf>
    <xf numFmtId="0" fontId="40" fillId="3" borderId="35" xfId="0" applyFont="1" applyFill="1" applyBorder="1" applyAlignment="1" applyProtection="1">
      <alignment horizontal="left" vertical="center"/>
    </xf>
    <xf numFmtId="0" fontId="40" fillId="3" borderId="1" xfId="0" applyFont="1" applyFill="1" applyBorder="1" applyAlignment="1" applyProtection="1">
      <alignment horizontal="left" vertical="center"/>
    </xf>
    <xf numFmtId="0" fontId="40" fillId="3" borderId="35" xfId="0" applyFont="1" applyFill="1" applyBorder="1" applyAlignment="1" applyProtection="1">
      <alignment horizontal="left" vertical="center"/>
      <protection locked="0"/>
    </xf>
    <xf numFmtId="0" fontId="40" fillId="3" borderId="1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Alignment="1">
      <alignment horizontal="center" vertical="center"/>
    </xf>
    <xf numFmtId="0" fontId="40" fillId="3" borderId="29" xfId="0" applyFont="1" applyFill="1" applyBorder="1" applyAlignment="1" applyProtection="1">
      <alignment horizontal="center" vertical="center"/>
      <protection locked="0"/>
    </xf>
    <xf numFmtId="0" fontId="40" fillId="3" borderId="15" xfId="0" applyFont="1" applyFill="1" applyBorder="1" applyAlignment="1" applyProtection="1">
      <alignment horizontal="center" vertical="center"/>
      <protection locked="0"/>
    </xf>
    <xf numFmtId="0" fontId="40" fillId="12" borderId="38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51" fillId="12" borderId="35" xfId="0" applyFont="1" applyFill="1" applyBorder="1" applyAlignment="1" applyProtection="1">
      <alignment horizontal="center" vertical="center"/>
      <protection locked="0"/>
    </xf>
    <xf numFmtId="0" fontId="51" fillId="12" borderId="35" xfId="0" applyFont="1" applyFill="1" applyBorder="1" applyAlignment="1">
      <alignment horizontal="left" vertical="center"/>
    </xf>
    <xf numFmtId="0" fontId="51" fillId="12" borderId="1" xfId="0" applyFont="1" applyFill="1" applyBorder="1" applyAlignment="1">
      <alignment horizontal="left" vertical="center"/>
    </xf>
    <xf numFmtId="49" fontId="39" fillId="13" borderId="11" xfId="0" applyNumberFormat="1" applyFont="1" applyFill="1" applyBorder="1" applyAlignment="1">
      <alignment horizontal="left" vertical="center" wrapText="1"/>
    </xf>
    <xf numFmtId="49" fontId="39" fillId="13" borderId="28" xfId="0" applyNumberFormat="1" applyFont="1" applyFill="1" applyBorder="1" applyAlignment="1">
      <alignment horizontal="left" vertical="center" wrapText="1"/>
    </xf>
    <xf numFmtId="0" fontId="39" fillId="13" borderId="11" xfId="0" applyFont="1" applyFill="1" applyBorder="1" applyAlignment="1" applyProtection="1">
      <alignment horizontal="left" vertical="center"/>
      <protection locked="0"/>
    </xf>
    <xf numFmtId="0" fontId="39" fillId="13" borderId="28" xfId="0" applyFont="1" applyFill="1" applyBorder="1" applyAlignment="1" applyProtection="1">
      <alignment horizontal="left" vertical="center"/>
      <protection locked="0"/>
    </xf>
    <xf numFmtId="49" fontId="39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39" fillId="13" borderId="28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1" xfId="0" applyFont="1" applyFill="1" applyBorder="1" applyAlignment="1" applyProtection="1">
      <alignment horizontal="center" vertical="center"/>
    </xf>
    <xf numFmtId="0" fontId="42" fillId="3" borderId="32" xfId="0" applyFont="1" applyFill="1" applyBorder="1" applyAlignment="1" applyProtection="1">
      <alignment horizontal="center" vertical="center"/>
    </xf>
    <xf numFmtId="0" fontId="42" fillId="3" borderId="33" xfId="0" applyFont="1" applyFill="1" applyBorder="1" applyAlignment="1" applyProtection="1">
      <alignment horizontal="center" vertical="center"/>
    </xf>
    <xf numFmtId="0" fontId="47" fillId="3" borderId="11" xfId="0" applyFont="1" applyFill="1" applyBorder="1" applyAlignment="1">
      <alignment horizontal="left" vertical="center"/>
    </xf>
    <xf numFmtId="0" fontId="41" fillId="3" borderId="31" xfId="0" applyFont="1" applyFill="1" applyBorder="1" applyAlignment="1" applyProtection="1">
      <alignment horizontal="left" vertical="center"/>
      <protection locked="0"/>
    </xf>
    <xf numFmtId="0" fontId="41" fillId="3" borderId="32" xfId="0" applyFont="1" applyFill="1" applyBorder="1" applyAlignment="1" applyProtection="1">
      <alignment horizontal="left" vertical="center"/>
      <protection locked="0"/>
    </xf>
    <xf numFmtId="0" fontId="41" fillId="3" borderId="33" xfId="0" applyFont="1" applyFill="1" applyBorder="1" applyAlignment="1" applyProtection="1">
      <alignment horizontal="left" vertical="center"/>
      <protection locked="0"/>
    </xf>
    <xf numFmtId="0" fontId="45" fillId="3" borderId="9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1" fontId="42" fillId="4" borderId="31" xfId="0" applyNumberFormat="1" applyFont="1" applyFill="1" applyBorder="1" applyAlignment="1" applyProtection="1">
      <alignment horizontal="center" vertical="center"/>
      <protection locked="0"/>
    </xf>
    <xf numFmtId="1" fontId="42" fillId="4" borderId="32" xfId="0" applyNumberFormat="1" applyFont="1" applyFill="1" applyBorder="1" applyAlignment="1" applyProtection="1">
      <alignment horizontal="center" vertical="center"/>
      <protection locked="0"/>
    </xf>
    <xf numFmtId="1" fontId="42" fillId="4" borderId="33" xfId="0" applyNumberFormat="1" applyFont="1" applyFill="1" applyBorder="1" applyAlignment="1" applyProtection="1">
      <alignment horizontal="center" vertical="center"/>
      <protection locked="0"/>
    </xf>
    <xf numFmtId="14" fontId="39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39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0" xfId="0" applyNumberFormat="1" applyFont="1" applyFill="1" applyAlignment="1">
      <alignment horizontal="left" vertical="center" wrapText="1"/>
    </xf>
    <xf numFmtId="49" fontId="38" fillId="3" borderId="12" xfId="0" applyNumberFormat="1" applyFont="1" applyFill="1" applyBorder="1" applyAlignment="1">
      <alignment horizontal="left" vertical="center" wrapText="1"/>
    </xf>
    <xf numFmtId="0" fontId="39" fillId="3" borderId="31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49" fontId="39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8" xfId="0" applyNumberFormat="1" applyFont="1" applyFill="1" applyBorder="1" applyAlignment="1">
      <alignment horizontal="left" vertical="center" wrapText="1"/>
    </xf>
    <xf numFmtId="49" fontId="38" fillId="3" borderId="13" xfId="0" applyNumberFormat="1" applyFont="1" applyFill="1" applyBorder="1" applyAlignment="1">
      <alignment horizontal="left" vertical="center" wrapText="1"/>
    </xf>
    <xf numFmtId="0" fontId="42" fillId="3" borderId="11" xfId="0" applyFont="1" applyFill="1" applyBorder="1" applyAlignment="1" applyProtection="1">
      <alignment horizontal="center" vertical="center"/>
    </xf>
    <xf numFmtId="0" fontId="40" fillId="3" borderId="30" xfId="0" applyFont="1" applyFill="1" applyBorder="1" applyAlignment="1" applyProtection="1">
      <alignment horizontal="left" vertical="center"/>
      <protection locked="0"/>
    </xf>
    <xf numFmtId="0" fontId="51" fillId="3" borderId="35" xfId="0" applyFont="1" applyFill="1" applyBorder="1" applyAlignment="1">
      <alignment horizontal="left" vertical="center"/>
    </xf>
    <xf numFmtId="0" fontId="51" fillId="3" borderId="1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center" vertical="center"/>
      <protection locked="0"/>
    </xf>
    <xf numFmtId="0" fontId="40" fillId="3" borderId="38" xfId="0" applyFont="1" applyFill="1" applyBorder="1" applyAlignment="1" applyProtection="1">
      <alignment horizontal="left" vertical="center"/>
      <protection locked="0"/>
    </xf>
    <xf numFmtId="0" fontId="40" fillId="3" borderId="29" xfId="0" applyFont="1" applyFill="1" applyBorder="1" applyAlignment="1" applyProtection="1">
      <alignment horizontal="left" vertical="center"/>
      <protection locked="0"/>
    </xf>
    <xf numFmtId="0" fontId="40" fillId="3" borderId="15" xfId="0" applyFont="1" applyFill="1" applyBorder="1" applyAlignment="1" applyProtection="1">
      <alignment horizontal="left" vertical="center"/>
      <protection locked="0"/>
    </xf>
    <xf numFmtId="0" fontId="51" fillId="3" borderId="29" xfId="0" applyFont="1" applyFill="1" applyBorder="1" applyAlignment="1" applyProtection="1">
      <alignment horizontal="left" vertical="center"/>
      <protection hidden="1"/>
    </xf>
    <xf numFmtId="0" fontId="51" fillId="3" borderId="15" xfId="0" applyFont="1" applyFill="1" applyBorder="1" applyAlignment="1" applyProtection="1">
      <alignment horizontal="left" vertical="center"/>
      <protection hidden="1"/>
    </xf>
    <xf numFmtId="49" fontId="53" fillId="3" borderId="11" xfId="3" applyNumberFormat="1" applyFill="1" applyBorder="1" applyAlignment="1" applyProtection="1">
      <alignment horizontal="left" vertical="center" wrapText="1"/>
      <protection locked="0"/>
    </xf>
    <xf numFmtId="49" fontId="53" fillId="3" borderId="28" xfId="3" applyNumberFormat="1" applyFill="1" applyBorder="1" applyAlignment="1" applyProtection="1">
      <alignment horizontal="left" vertical="center" wrapText="1"/>
      <protection locked="0"/>
    </xf>
    <xf numFmtId="49" fontId="39" fillId="13" borderId="0" xfId="0" applyNumberFormat="1" applyFont="1" applyFill="1" applyAlignment="1">
      <alignment horizontal="left" vertical="center" wrapText="1"/>
    </xf>
    <xf numFmtId="49" fontId="39" fillId="13" borderId="12" xfId="0" applyNumberFormat="1" applyFont="1" applyFill="1" applyBorder="1" applyAlignment="1">
      <alignment horizontal="left" vertical="center" wrapText="1"/>
    </xf>
    <xf numFmtId="49" fontId="39" fillId="13" borderId="0" xfId="0" applyNumberFormat="1" applyFont="1" applyFill="1" applyAlignment="1" applyProtection="1">
      <alignment horizontal="left" vertical="center" wrapText="1"/>
      <protection locked="0"/>
    </xf>
    <xf numFmtId="49" fontId="39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13" borderId="0" xfId="0" applyFont="1" applyFill="1" applyAlignment="1" applyProtection="1">
      <alignment horizontal="left" vertical="center"/>
      <protection locked="0"/>
    </xf>
    <xf numFmtId="0" fontId="39" fillId="13" borderId="12" xfId="0" applyFont="1" applyFill="1" applyBorder="1" applyAlignment="1" applyProtection="1">
      <alignment horizontal="left" vertical="center"/>
      <protection locked="0"/>
    </xf>
    <xf numFmtId="0" fontId="32" fillId="2" borderId="47" xfId="0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42" xfId="0" applyFont="1" applyFill="1" applyBorder="1" applyAlignment="1" applyProtection="1">
      <alignment horizontal="center" vertical="center"/>
    </xf>
    <xf numFmtId="0" fontId="32" fillId="2" borderId="47" xfId="0" applyFont="1" applyFill="1" applyBorder="1" applyAlignment="1" applyProtection="1">
      <alignment horizontal="center" vertical="center" wrapText="1"/>
    </xf>
    <xf numFmtId="0" fontId="32" fillId="2" borderId="22" xfId="0" applyFont="1" applyFill="1" applyBorder="1" applyAlignment="1" applyProtection="1">
      <alignment horizontal="center" vertical="center" wrapText="1"/>
    </xf>
    <xf numFmtId="0" fontId="32" fillId="2" borderId="42" xfId="0" applyFont="1" applyFill="1" applyBorder="1" applyAlignment="1" applyProtection="1">
      <alignment horizontal="center" vertical="center" wrapText="1"/>
    </xf>
    <xf numFmtId="49" fontId="0" fillId="9" borderId="32" xfId="0" applyNumberFormat="1" applyFill="1" applyBorder="1" applyAlignment="1" applyProtection="1">
      <alignment horizontal="left"/>
    </xf>
    <xf numFmtId="0" fontId="0" fillId="9" borderId="32" xfId="0" applyFill="1" applyBorder="1" applyAlignment="1" applyProtection="1">
      <alignment horizontal="left"/>
    </xf>
    <xf numFmtId="49" fontId="31" fillId="4" borderId="0" xfId="0" applyNumberFormat="1" applyFont="1" applyFill="1" applyBorder="1" applyAlignment="1" applyProtection="1">
      <alignment horizontal="left" vertical="center"/>
    </xf>
    <xf numFmtId="0" fontId="31" fillId="4" borderId="0" xfId="0" applyFont="1" applyFill="1" applyBorder="1" applyAlignment="1" applyProtection="1">
      <alignment horizontal="left" vertical="center"/>
    </xf>
    <xf numFmtId="0" fontId="22" fillId="6" borderId="44" xfId="1" applyFont="1" applyFill="1" applyBorder="1" applyAlignment="1" applyProtection="1">
      <alignment horizontal="center" vertical="center"/>
    </xf>
    <xf numFmtId="0" fontId="22" fillId="6" borderId="11" xfId="1" applyFont="1" applyFill="1" applyBorder="1" applyAlignment="1" applyProtection="1">
      <alignment horizontal="center" vertical="center"/>
    </xf>
    <xf numFmtId="0" fontId="22" fillId="6" borderId="45" xfId="1" applyFont="1" applyFill="1" applyBorder="1" applyAlignment="1" applyProtection="1">
      <alignment horizontal="center" vertical="center"/>
    </xf>
  </cellXfs>
  <cellStyles count="4">
    <cellStyle name="Link" xfId="3" builtinId="8"/>
    <cellStyle name="Normal 2" xfId="2" xr:uid="{00000000-0005-0000-0000-000001000000}"/>
    <cellStyle name="Normální 2" xfId="1" xr:uid="{00000000-0005-0000-0000-000003000000}"/>
    <cellStyle name="Standard" xfId="0" builtinId="0"/>
  </cellStyles>
  <dxfs count="27"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CE6F1"/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39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os\STRATOS_EN_PRICE-LEHNE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83"/>
  <sheetViews>
    <sheetView tabSelected="1" zoomScale="110" zoomScaleNormal="110" workbookViewId="0">
      <selection activeCell="G2" sqref="G2:L2"/>
    </sheetView>
  </sheetViews>
  <sheetFormatPr baseColWidth="10" defaultColWidth="9.140625" defaultRowHeight="12.75" x14ac:dyDescent="0.25"/>
  <cols>
    <col min="1" max="1" width="2.7109375" style="14" customWidth="1"/>
    <col min="2" max="2" width="2.5703125" style="15" customWidth="1"/>
    <col min="3" max="3" width="2.85546875" style="15" customWidth="1"/>
    <col min="4" max="10" width="2.5703125" style="15" customWidth="1"/>
    <col min="11" max="11" width="2.140625" style="15" customWidth="1"/>
    <col min="12" max="12" width="3" style="15" customWidth="1"/>
    <col min="13" max="14" width="2.5703125" style="15" customWidth="1"/>
    <col min="15" max="15" width="5" style="15" customWidth="1"/>
    <col min="16" max="16" width="0.28515625" style="15" customWidth="1"/>
    <col min="17" max="17" width="2.5703125" style="15" customWidth="1"/>
    <col min="18" max="18" width="4.140625" style="15" customWidth="1"/>
    <col min="19" max="24" width="2.5703125" style="15" customWidth="1"/>
    <col min="25" max="25" width="3.7109375" style="15" customWidth="1"/>
    <col min="26" max="26" width="4" style="15" customWidth="1"/>
    <col min="27" max="27" width="5.140625" style="15" customWidth="1"/>
    <col min="28" max="29" width="5.7109375" style="15" customWidth="1"/>
    <col min="30" max="30" width="6" style="15" customWidth="1"/>
    <col min="31" max="31" width="7.140625" style="15" customWidth="1"/>
    <col min="32" max="32" width="1.140625" style="15" customWidth="1"/>
    <col min="33" max="33" width="0.7109375" style="15" customWidth="1"/>
    <col min="34" max="34" width="1.85546875" style="15" customWidth="1"/>
    <col min="35" max="35" width="2.5703125" style="15" customWidth="1"/>
    <col min="36" max="36" width="6.140625" style="15" customWidth="1"/>
    <col min="37" max="37" width="2.5703125" style="15" customWidth="1"/>
    <col min="38" max="38" width="2.7109375" style="58" customWidth="1"/>
    <col min="39" max="39" width="60.85546875" style="59" customWidth="1"/>
    <col min="40" max="40" width="43.28515625" style="60" customWidth="1"/>
    <col min="41" max="50" width="9.140625" style="60"/>
    <col min="51" max="77" width="9.140625" style="58"/>
    <col min="78" max="16384" width="9.140625" style="15"/>
  </cols>
  <sheetData>
    <row r="1" spans="1:52" ht="18" customHeight="1" thickBot="1" x14ac:dyDescent="0.3">
      <c r="A1" s="17" t="s">
        <v>975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52" ht="18" customHeight="1" thickBot="1" x14ac:dyDescent="0.3">
      <c r="A2" s="20">
        <v>100</v>
      </c>
      <c r="B2" s="39" t="s">
        <v>726</v>
      </c>
      <c r="C2" s="21"/>
      <c r="D2" s="21"/>
      <c r="E2" s="21"/>
      <c r="F2" s="22"/>
      <c r="G2" s="279" t="s">
        <v>812</v>
      </c>
      <c r="H2" s="280"/>
      <c r="I2" s="280"/>
      <c r="J2" s="280"/>
      <c r="K2" s="280"/>
      <c r="L2" s="281"/>
      <c r="M2" s="277" t="s">
        <v>723</v>
      </c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70" t="s">
        <v>725</v>
      </c>
      <c r="AD2" s="70"/>
      <c r="AE2" s="282">
        <f ca="1">TODAY()</f>
        <v>44302</v>
      </c>
      <c r="AF2" s="283"/>
      <c r="AG2" s="283"/>
      <c r="AH2" s="283"/>
      <c r="AI2" s="283"/>
      <c r="AJ2" s="284"/>
      <c r="AK2" s="22"/>
    </row>
    <row r="3" spans="1:52" ht="17.25" customHeight="1" thickBot="1" x14ac:dyDescent="0.3">
      <c r="A3" s="20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78" t="s">
        <v>724</v>
      </c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39" t="s">
        <v>727</v>
      </c>
      <c r="AD3" s="70"/>
      <c r="AE3" s="287" t="s">
        <v>903</v>
      </c>
      <c r="AF3" s="288"/>
      <c r="AG3" s="288"/>
      <c r="AH3" s="288"/>
      <c r="AI3" s="288"/>
      <c r="AJ3" s="289"/>
      <c r="AK3" s="22"/>
    </row>
    <row r="4" spans="1:52" ht="8.25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52" ht="13.5" customHeight="1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0" t="s">
        <v>728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70" t="s">
        <v>729</v>
      </c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52" ht="13.5" customHeight="1" x14ac:dyDescent="0.25">
      <c r="A6" s="20">
        <v>120</v>
      </c>
      <c r="B6" s="25" t="s">
        <v>3</v>
      </c>
      <c r="C6" s="26"/>
      <c r="D6" s="26"/>
      <c r="E6" s="26"/>
      <c r="F6" s="292" t="s">
        <v>40</v>
      </c>
      <c r="G6" s="292"/>
      <c r="H6" s="292"/>
      <c r="I6" s="292"/>
      <c r="J6" s="292"/>
      <c r="K6" s="292"/>
      <c r="L6" s="292"/>
      <c r="M6" s="292"/>
      <c r="N6" s="293"/>
      <c r="O6" s="67" t="s">
        <v>730</v>
      </c>
      <c r="P6" s="18"/>
      <c r="Q6" s="18"/>
      <c r="R6" s="27"/>
      <c r="S6" s="290"/>
      <c r="T6" s="290"/>
      <c r="U6" s="290"/>
      <c r="V6" s="290"/>
      <c r="W6" s="290"/>
      <c r="X6" s="290"/>
      <c r="Y6" s="290"/>
      <c r="Z6" s="291"/>
      <c r="AA6" s="67" t="s">
        <v>730</v>
      </c>
      <c r="AB6" s="28"/>
      <c r="AC6" s="290"/>
      <c r="AD6" s="290"/>
      <c r="AE6" s="290"/>
      <c r="AF6" s="290"/>
      <c r="AG6" s="290"/>
      <c r="AH6" s="290"/>
      <c r="AI6" s="290"/>
      <c r="AJ6" s="291"/>
      <c r="AK6" s="22"/>
    </row>
    <row r="7" spans="1:52" ht="9.75" hidden="1" customHeight="1" x14ac:dyDescent="0.25">
      <c r="A7" s="20">
        <v>130</v>
      </c>
      <c r="B7" s="29" t="s">
        <v>4</v>
      </c>
      <c r="C7" s="30"/>
      <c r="D7" s="30"/>
      <c r="E7" s="30"/>
      <c r="F7" s="285" t="s">
        <v>41</v>
      </c>
      <c r="G7" s="285"/>
      <c r="H7" s="285"/>
      <c r="I7" s="285"/>
      <c r="J7" s="285"/>
      <c r="K7" s="285"/>
      <c r="L7" s="285"/>
      <c r="M7" s="285"/>
      <c r="N7" s="286"/>
      <c r="O7" s="31" t="s">
        <v>4</v>
      </c>
      <c r="P7" s="84"/>
      <c r="Q7" s="84"/>
      <c r="R7" s="85"/>
      <c r="S7" s="244"/>
      <c r="T7" s="244"/>
      <c r="U7" s="244"/>
      <c r="V7" s="244"/>
      <c r="W7" s="244"/>
      <c r="X7" s="244"/>
      <c r="Y7" s="244"/>
      <c r="Z7" s="245"/>
      <c r="AA7" s="31" t="s">
        <v>4</v>
      </c>
      <c r="AB7" s="85"/>
      <c r="AC7" s="244"/>
      <c r="AD7" s="244"/>
      <c r="AE7" s="244"/>
      <c r="AF7" s="244"/>
      <c r="AG7" s="244"/>
      <c r="AH7" s="244"/>
      <c r="AI7" s="244"/>
      <c r="AJ7" s="245"/>
      <c r="AK7" s="22"/>
    </row>
    <row r="8" spans="1:52" ht="13.5" customHeight="1" x14ac:dyDescent="0.25">
      <c r="A8" s="20">
        <v>140</v>
      </c>
      <c r="B8" s="29" t="s">
        <v>37</v>
      </c>
      <c r="C8" s="30"/>
      <c r="D8" s="30"/>
      <c r="E8" s="30"/>
      <c r="F8" s="285" t="s">
        <v>42</v>
      </c>
      <c r="G8" s="285"/>
      <c r="H8" s="285"/>
      <c r="I8" s="285"/>
      <c r="J8" s="285"/>
      <c r="K8" s="285"/>
      <c r="L8" s="285"/>
      <c r="M8" s="285"/>
      <c r="N8" s="286"/>
      <c r="O8" s="31" t="s">
        <v>731</v>
      </c>
      <c r="P8" s="84"/>
      <c r="Q8" s="84"/>
      <c r="R8" s="85"/>
      <c r="S8" s="244"/>
      <c r="T8" s="244"/>
      <c r="U8" s="244"/>
      <c r="V8" s="244"/>
      <c r="W8" s="244"/>
      <c r="X8" s="244"/>
      <c r="Y8" s="244"/>
      <c r="Z8" s="245"/>
      <c r="AA8" s="31" t="s">
        <v>731</v>
      </c>
      <c r="AB8" s="85"/>
      <c r="AC8" s="244"/>
      <c r="AD8" s="244"/>
      <c r="AE8" s="244"/>
      <c r="AF8" s="244"/>
      <c r="AG8" s="244"/>
      <c r="AH8" s="244"/>
      <c r="AI8" s="244"/>
      <c r="AJ8" s="245"/>
      <c r="AK8" s="22"/>
    </row>
    <row r="9" spans="1:52" ht="13.5" customHeight="1" x14ac:dyDescent="0.25">
      <c r="A9" s="20">
        <v>150</v>
      </c>
      <c r="B9" s="29" t="s">
        <v>6</v>
      </c>
      <c r="C9" s="30"/>
      <c r="D9" s="30"/>
      <c r="E9" s="30"/>
      <c r="F9" s="285" t="s">
        <v>43</v>
      </c>
      <c r="G9" s="285"/>
      <c r="H9" s="285"/>
      <c r="I9" s="285"/>
      <c r="J9" s="285"/>
      <c r="K9" s="285"/>
      <c r="L9" s="285"/>
      <c r="M9" s="285"/>
      <c r="N9" s="286"/>
      <c r="O9" s="31" t="s">
        <v>732</v>
      </c>
      <c r="P9" s="84"/>
      <c r="Q9" s="85"/>
      <c r="R9" s="85"/>
      <c r="S9" s="244"/>
      <c r="T9" s="244"/>
      <c r="U9" s="244"/>
      <c r="V9" s="244"/>
      <c r="W9" s="244"/>
      <c r="X9" s="244"/>
      <c r="Y9" s="244"/>
      <c r="Z9" s="245"/>
      <c r="AA9" s="31" t="s">
        <v>732</v>
      </c>
      <c r="AB9" s="85"/>
      <c r="AC9" s="244"/>
      <c r="AD9" s="244"/>
      <c r="AE9" s="244"/>
      <c r="AF9" s="244"/>
      <c r="AG9" s="244"/>
      <c r="AH9" s="244"/>
      <c r="AI9" s="244"/>
      <c r="AJ9" s="245"/>
      <c r="AK9" s="22"/>
    </row>
    <row r="10" spans="1:52" ht="13.5" customHeight="1" x14ac:dyDescent="0.25">
      <c r="A10" s="20">
        <v>160</v>
      </c>
      <c r="B10" s="29" t="s">
        <v>5</v>
      </c>
      <c r="C10" s="30"/>
      <c r="D10" s="30"/>
      <c r="E10" s="30"/>
      <c r="F10" s="285" t="s">
        <v>44</v>
      </c>
      <c r="G10" s="285"/>
      <c r="H10" s="285"/>
      <c r="I10" s="285"/>
      <c r="J10" s="285"/>
      <c r="K10" s="285"/>
      <c r="L10" s="285"/>
      <c r="M10" s="285"/>
      <c r="N10" s="286"/>
      <c r="O10" s="31" t="s">
        <v>733</v>
      </c>
      <c r="P10" s="84"/>
      <c r="Q10" s="85"/>
      <c r="R10" s="85"/>
      <c r="S10" s="244"/>
      <c r="T10" s="244"/>
      <c r="U10" s="244"/>
      <c r="V10" s="244"/>
      <c r="W10" s="244"/>
      <c r="X10" s="244"/>
      <c r="Y10" s="244"/>
      <c r="Z10" s="245"/>
      <c r="AA10" s="31" t="s">
        <v>733</v>
      </c>
      <c r="AB10" s="85"/>
      <c r="AC10" s="244"/>
      <c r="AD10" s="244"/>
      <c r="AE10" s="244"/>
      <c r="AF10" s="244"/>
      <c r="AG10" s="244"/>
      <c r="AH10" s="244"/>
      <c r="AI10" s="244"/>
      <c r="AJ10" s="245"/>
      <c r="AK10" s="22"/>
    </row>
    <row r="11" spans="1:52" ht="13.5" customHeight="1" x14ac:dyDescent="0.25">
      <c r="A11" s="20">
        <v>170</v>
      </c>
      <c r="B11" s="29" t="s">
        <v>7</v>
      </c>
      <c r="C11" s="30"/>
      <c r="D11" s="30"/>
      <c r="E11" s="30"/>
      <c r="F11" s="285" t="s">
        <v>45</v>
      </c>
      <c r="G11" s="285"/>
      <c r="H11" s="285"/>
      <c r="I11" s="285"/>
      <c r="J11" s="285"/>
      <c r="K11" s="285"/>
      <c r="L11" s="285"/>
      <c r="M11" s="285"/>
      <c r="N11" s="286"/>
      <c r="O11" s="31" t="s">
        <v>734</v>
      </c>
      <c r="P11" s="84"/>
      <c r="Q11" s="85"/>
      <c r="R11" s="85"/>
      <c r="S11" s="244"/>
      <c r="T11" s="244"/>
      <c r="U11" s="244"/>
      <c r="V11" s="244"/>
      <c r="W11" s="244"/>
      <c r="X11" s="244"/>
      <c r="Y11" s="244"/>
      <c r="Z11" s="245"/>
      <c r="AA11" s="31" t="s">
        <v>734</v>
      </c>
      <c r="AB11" s="85"/>
      <c r="AC11" s="244"/>
      <c r="AD11" s="244"/>
      <c r="AE11" s="244"/>
      <c r="AF11" s="244"/>
      <c r="AG11" s="244"/>
      <c r="AH11" s="244"/>
      <c r="AI11" s="244"/>
      <c r="AJ11" s="245"/>
      <c r="AK11" s="22"/>
    </row>
    <row r="12" spans="1:52" ht="15" customHeight="1" x14ac:dyDescent="0.25">
      <c r="A12" s="20">
        <v>180</v>
      </c>
      <c r="B12" s="29" t="s">
        <v>8</v>
      </c>
      <c r="C12" s="30"/>
      <c r="D12" s="30"/>
      <c r="E12" s="30"/>
      <c r="F12" s="285" t="s">
        <v>46</v>
      </c>
      <c r="G12" s="285"/>
      <c r="H12" s="285"/>
      <c r="I12" s="285"/>
      <c r="J12" s="285"/>
      <c r="K12" s="285"/>
      <c r="L12" s="285"/>
      <c r="M12" s="285"/>
      <c r="N12" s="286"/>
      <c r="O12" s="31" t="s">
        <v>735</v>
      </c>
      <c r="P12" s="84"/>
      <c r="Q12" s="85"/>
      <c r="R12" s="85"/>
      <c r="S12" s="244"/>
      <c r="T12" s="244"/>
      <c r="U12" s="244"/>
      <c r="V12" s="244"/>
      <c r="W12" s="244"/>
      <c r="X12" s="244"/>
      <c r="Y12" s="244"/>
      <c r="Z12" s="245"/>
      <c r="AA12" s="31" t="s">
        <v>735</v>
      </c>
      <c r="AB12" s="85"/>
      <c r="AC12" s="244"/>
      <c r="AD12" s="244"/>
      <c r="AE12" s="244"/>
      <c r="AF12" s="244"/>
      <c r="AG12" s="244"/>
      <c r="AH12" s="244"/>
      <c r="AI12" s="244"/>
      <c r="AJ12" s="245"/>
      <c r="AK12" s="22"/>
    </row>
    <row r="13" spans="1:52" ht="13.5" customHeight="1" thickBot="1" x14ac:dyDescent="0.3">
      <c r="A13" s="20">
        <v>190</v>
      </c>
      <c r="B13" s="29" t="s">
        <v>1</v>
      </c>
      <c r="C13" s="30"/>
      <c r="D13" s="30"/>
      <c r="E13" s="30"/>
      <c r="F13" s="285" t="s">
        <v>105</v>
      </c>
      <c r="G13" s="285"/>
      <c r="H13" s="285"/>
      <c r="I13" s="285"/>
      <c r="J13" s="285"/>
      <c r="K13" s="285"/>
      <c r="L13" s="285"/>
      <c r="M13" s="285"/>
      <c r="N13" s="286"/>
      <c r="O13" s="86" t="s">
        <v>638</v>
      </c>
      <c r="P13" s="32"/>
      <c r="Q13" s="87"/>
      <c r="R13" s="87"/>
      <c r="S13" s="304"/>
      <c r="T13" s="304"/>
      <c r="U13" s="304"/>
      <c r="V13" s="304"/>
      <c r="W13" s="304"/>
      <c r="X13" s="304"/>
      <c r="Y13" s="304"/>
      <c r="Z13" s="305"/>
      <c r="AA13" s="86"/>
      <c r="AB13" s="87"/>
      <c r="AC13" s="304"/>
      <c r="AD13" s="304"/>
      <c r="AE13" s="304"/>
      <c r="AF13" s="304"/>
      <c r="AG13" s="304"/>
      <c r="AH13" s="304"/>
      <c r="AI13" s="304"/>
      <c r="AJ13" s="305"/>
      <c r="AK13" s="22"/>
    </row>
    <row r="14" spans="1:52" ht="15" hidden="1" customHeight="1" x14ac:dyDescent="0.25">
      <c r="A14" s="20">
        <v>200</v>
      </c>
      <c r="B14" s="51" t="s">
        <v>9</v>
      </c>
      <c r="C14" s="50"/>
      <c r="D14" s="50"/>
      <c r="E14" s="50"/>
      <c r="F14" s="306" t="s">
        <v>47</v>
      </c>
      <c r="G14" s="306"/>
      <c r="H14" s="306"/>
      <c r="I14" s="306"/>
      <c r="J14" s="306"/>
      <c r="K14" s="306"/>
      <c r="L14" s="306"/>
      <c r="M14" s="306"/>
      <c r="N14" s="307"/>
      <c r="O14" s="51" t="s">
        <v>9</v>
      </c>
      <c r="P14" s="50"/>
      <c r="Q14" s="52"/>
      <c r="R14" s="52"/>
      <c r="S14" s="308"/>
      <c r="T14" s="308"/>
      <c r="U14" s="308"/>
      <c r="V14" s="308"/>
      <c r="W14" s="308"/>
      <c r="X14" s="308"/>
      <c r="Y14" s="308"/>
      <c r="Z14" s="309"/>
      <c r="AA14" s="51"/>
      <c r="AB14" s="52"/>
      <c r="AC14" s="310"/>
      <c r="AD14" s="310"/>
      <c r="AE14" s="310"/>
      <c r="AF14" s="310"/>
      <c r="AG14" s="310"/>
      <c r="AH14" s="310"/>
      <c r="AI14" s="310"/>
      <c r="AJ14" s="311"/>
      <c r="AK14" s="22"/>
    </row>
    <row r="15" spans="1:52" ht="13.5" hidden="1" customHeight="1" thickBot="1" x14ac:dyDescent="0.3">
      <c r="A15" s="20">
        <v>210</v>
      </c>
      <c r="B15" s="51" t="s">
        <v>10</v>
      </c>
      <c r="C15" s="50"/>
      <c r="D15" s="50"/>
      <c r="E15" s="50"/>
      <c r="F15" s="261" t="s">
        <v>47</v>
      </c>
      <c r="G15" s="261"/>
      <c r="H15" s="261"/>
      <c r="I15" s="261"/>
      <c r="J15" s="261"/>
      <c r="K15" s="261"/>
      <c r="L15" s="261"/>
      <c r="M15" s="261"/>
      <c r="N15" s="262"/>
      <c r="O15" s="53" t="s">
        <v>10</v>
      </c>
      <c r="P15" s="54"/>
      <c r="Q15" s="55"/>
      <c r="R15" s="55"/>
      <c r="S15" s="265"/>
      <c r="T15" s="265"/>
      <c r="U15" s="265"/>
      <c r="V15" s="265"/>
      <c r="W15" s="265"/>
      <c r="X15" s="265"/>
      <c r="Y15" s="265"/>
      <c r="Z15" s="266"/>
      <c r="AA15" s="51"/>
      <c r="AB15" s="52"/>
      <c r="AC15" s="263"/>
      <c r="AD15" s="263"/>
      <c r="AE15" s="263"/>
      <c r="AF15" s="263"/>
      <c r="AG15" s="263"/>
      <c r="AH15" s="263"/>
      <c r="AI15" s="263"/>
      <c r="AJ15" s="264"/>
      <c r="AK15" s="22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2"/>
    </row>
    <row r="16" spans="1:52" ht="17.25" customHeight="1" thickBot="1" x14ac:dyDescent="0.3">
      <c r="A16" s="20">
        <v>220</v>
      </c>
      <c r="B16" s="270" t="s">
        <v>814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2"/>
      <c r="AK16" s="22"/>
    </row>
    <row r="17" spans="1:52" ht="9.75" customHeight="1" x14ac:dyDescent="0.25">
      <c r="A17" s="20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1"/>
      <c r="AK17" s="22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2"/>
    </row>
    <row r="18" spans="1:52" ht="15" customHeight="1" thickBot="1" x14ac:dyDescent="0.3">
      <c r="A18" s="20"/>
      <c r="B18" s="273" t="s">
        <v>738</v>
      </c>
      <c r="C18" s="273"/>
      <c r="D18" s="273"/>
      <c r="E18" s="273"/>
      <c r="F18" s="273"/>
      <c r="G18" s="273"/>
      <c r="H18" s="294" t="s">
        <v>739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2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2"/>
    </row>
    <row r="19" spans="1:52" ht="20.25" customHeight="1" thickBot="1" x14ac:dyDescent="0.3">
      <c r="A19" s="20">
        <v>230</v>
      </c>
      <c r="B19" s="274"/>
      <c r="C19" s="275"/>
      <c r="D19" s="275"/>
      <c r="E19" s="275"/>
      <c r="F19" s="275"/>
      <c r="G19" s="276"/>
      <c r="H19" s="267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9"/>
      <c r="AK19" s="22"/>
      <c r="AN19" s="63"/>
      <c r="AO19" s="63"/>
      <c r="AP19" s="63"/>
      <c r="AQ19" s="63"/>
      <c r="AR19" s="63"/>
      <c r="AS19" s="63"/>
      <c r="AT19" s="63"/>
      <c r="AU19" s="63"/>
      <c r="AV19" s="61"/>
      <c r="AW19" s="61"/>
      <c r="AX19" s="61"/>
      <c r="AY19" s="62"/>
      <c r="AZ19" s="62"/>
    </row>
    <row r="20" spans="1:52" ht="9.9499999999999993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N20" s="63"/>
      <c r="AO20" s="63"/>
      <c r="AP20" s="63"/>
      <c r="AQ20" s="63"/>
      <c r="AR20" s="63"/>
      <c r="AS20" s="63"/>
      <c r="AT20" s="63"/>
      <c r="AU20" s="63"/>
    </row>
    <row r="21" spans="1:52" ht="12" customHeight="1" x14ac:dyDescent="0.25">
      <c r="A21" s="20"/>
      <c r="B21" s="68" t="s">
        <v>815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N21" s="63"/>
      <c r="AO21" s="63"/>
      <c r="AP21" s="63"/>
      <c r="AQ21" s="63"/>
      <c r="AR21" s="63"/>
      <c r="AS21" s="63"/>
      <c r="AT21" s="63"/>
      <c r="AU21" s="63"/>
    </row>
    <row r="22" spans="1:52" ht="15.95" customHeight="1" x14ac:dyDescent="0.25">
      <c r="A22" s="20">
        <v>1000</v>
      </c>
      <c r="B22" s="21" t="s">
        <v>736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33" t="s">
        <v>823</v>
      </c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2"/>
      <c r="AK22" s="22"/>
    </row>
    <row r="23" spans="1:52" ht="15.95" customHeight="1" x14ac:dyDescent="0.25">
      <c r="A23" s="20">
        <v>1010</v>
      </c>
      <c r="B23" s="21" t="s">
        <v>737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98" t="s">
        <v>747</v>
      </c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7"/>
      <c r="AK23" s="22"/>
    </row>
    <row r="24" spans="1:52" ht="15.95" customHeight="1" x14ac:dyDescent="0.25">
      <c r="A24" s="20">
        <v>1020</v>
      </c>
      <c r="B24" s="21" t="s">
        <v>816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1">
        <v>3</v>
      </c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3"/>
      <c r="AK24" s="22"/>
    </row>
    <row r="25" spans="1:52" ht="15.95" customHeight="1" x14ac:dyDescent="0.25">
      <c r="A25" s="20">
        <v>1030</v>
      </c>
      <c r="B25" s="21" t="s">
        <v>817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9" t="s">
        <v>748</v>
      </c>
      <c r="R25" s="300"/>
      <c r="S25" s="300"/>
      <c r="T25" s="300"/>
      <c r="U25" s="300"/>
      <c r="V25" s="300"/>
      <c r="W25" s="300"/>
      <c r="X25" s="300"/>
      <c r="Y25" s="300"/>
      <c r="Z25" s="301"/>
      <c r="AA25" s="81"/>
      <c r="AB25" s="302" t="str">
        <f>IF(Q25="Recta con distancia al primer escalon","mm desde el primer paso hasta el final de la silla","")</f>
        <v/>
      </c>
      <c r="AC25" s="302"/>
      <c r="AD25" s="302"/>
      <c r="AE25" s="302"/>
      <c r="AF25" s="302"/>
      <c r="AG25" s="302"/>
      <c r="AH25" s="302"/>
      <c r="AI25" s="302"/>
      <c r="AJ25" s="303"/>
      <c r="AK25" s="22"/>
    </row>
    <row r="26" spans="1:52" ht="15.95" customHeight="1" x14ac:dyDescent="0.25">
      <c r="A26" s="20">
        <v>1040</v>
      </c>
      <c r="B26" s="21" t="s">
        <v>740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5" t="s">
        <v>825</v>
      </c>
      <c r="R26" s="251"/>
      <c r="S26" s="251"/>
      <c r="T26" s="251"/>
      <c r="U26" s="251"/>
      <c r="V26" s="251"/>
      <c r="W26" s="251"/>
      <c r="X26" s="251"/>
      <c r="Y26" s="251"/>
      <c r="Z26" s="252"/>
      <c r="AA26" s="81"/>
      <c r="AB26" s="296" t="str">
        <f>IF(Q26="Recta sobre el rellano superior","mm desde el último paso hasta el final de la silla","")</f>
        <v/>
      </c>
      <c r="AC26" s="296"/>
      <c r="AD26" s="296"/>
      <c r="AE26" s="296"/>
      <c r="AF26" s="296"/>
      <c r="AG26" s="296"/>
      <c r="AH26" s="296"/>
      <c r="AI26" s="296"/>
      <c r="AJ26" s="297"/>
      <c r="AK26" s="22"/>
    </row>
    <row r="27" spans="1:52" ht="15.95" customHeight="1" x14ac:dyDescent="0.25">
      <c r="A27" s="20">
        <v>1050</v>
      </c>
      <c r="B27" s="21" t="s">
        <v>741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41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3"/>
      <c r="AK27" s="22"/>
    </row>
    <row r="28" spans="1:52" x14ac:dyDescent="0.25">
      <c r="A28" s="20"/>
      <c r="B28" s="21" t="s">
        <v>742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1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  <c r="AK28" s="22"/>
    </row>
    <row r="29" spans="1:52" ht="15.95" customHeight="1" x14ac:dyDescent="0.25">
      <c r="A29" s="20">
        <v>1070</v>
      </c>
      <c r="B29" s="21" t="s">
        <v>743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41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3"/>
      <c r="AK29" s="22"/>
    </row>
    <row r="30" spans="1:52" ht="15.95" customHeight="1" x14ac:dyDescent="0.25">
      <c r="A30" s="20">
        <v>1080</v>
      </c>
      <c r="B30" s="21" t="s">
        <v>818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41" t="s">
        <v>122</v>
      </c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3"/>
      <c r="AK30" s="22"/>
    </row>
    <row r="31" spans="1:52" ht="15.95" customHeight="1" x14ac:dyDescent="0.25">
      <c r="A31" s="20">
        <v>1090</v>
      </c>
      <c r="B31" s="21" t="s">
        <v>819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41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22"/>
    </row>
    <row r="32" spans="1:52" ht="15.95" customHeight="1" x14ac:dyDescent="0.25">
      <c r="A32" s="20">
        <v>1100</v>
      </c>
      <c r="B32" s="21" t="s">
        <v>820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41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3"/>
      <c r="AK32" s="22"/>
    </row>
    <row r="33" spans="1:77" ht="15.95" customHeight="1" x14ac:dyDescent="0.25">
      <c r="A33" s="20">
        <v>1120</v>
      </c>
      <c r="B33" s="21" t="s">
        <v>744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41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22"/>
    </row>
    <row r="34" spans="1:77" ht="9.9499999999999993" customHeight="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2"/>
    </row>
    <row r="35" spans="1:77" ht="12" customHeight="1" x14ac:dyDescent="0.25">
      <c r="A35" s="20"/>
      <c r="B35" s="69" t="s">
        <v>752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2"/>
    </row>
    <row r="36" spans="1:77" ht="15" customHeight="1" x14ac:dyDescent="0.25">
      <c r="A36" s="20">
        <v>1130</v>
      </c>
      <c r="B36" s="21" t="s">
        <v>753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33" t="s">
        <v>833</v>
      </c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2"/>
      <c r="AK36" s="22"/>
    </row>
    <row r="37" spans="1:77" ht="15" customHeight="1" x14ac:dyDescent="0.25">
      <c r="A37" s="20">
        <v>1140</v>
      </c>
      <c r="B37" s="21" t="s">
        <v>754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33" t="s">
        <v>765</v>
      </c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  <c r="AK37" s="22"/>
    </row>
    <row r="38" spans="1:77" ht="15" customHeight="1" x14ac:dyDescent="0.25">
      <c r="A38" s="20">
        <v>1150</v>
      </c>
      <c r="B38" s="21" t="s">
        <v>755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33" t="s">
        <v>521</v>
      </c>
      <c r="R38" s="231"/>
      <c r="S38" s="231"/>
      <c r="T38" s="231"/>
      <c r="U38" s="231"/>
      <c r="V38" s="231"/>
      <c r="W38" s="231"/>
      <c r="X38" s="231"/>
      <c r="Y38" s="231"/>
      <c r="Z38" s="231"/>
      <c r="AA38" s="246"/>
      <c r="AB38" s="246"/>
      <c r="AC38" s="246"/>
      <c r="AD38" s="246"/>
      <c r="AE38" s="246"/>
      <c r="AF38" s="246"/>
      <c r="AG38" s="246"/>
      <c r="AH38" s="246"/>
      <c r="AI38" s="246"/>
      <c r="AJ38" s="247"/>
      <c r="AK38" s="22"/>
    </row>
    <row r="39" spans="1:77" ht="15" customHeight="1" x14ac:dyDescent="0.25">
      <c r="A39" s="20">
        <v>1160</v>
      </c>
      <c r="B39" s="21" t="s">
        <v>756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33" t="s">
        <v>500</v>
      </c>
      <c r="R39" s="231"/>
      <c r="S39" s="231"/>
      <c r="T39" s="231"/>
      <c r="U39" s="231"/>
      <c r="V39" s="231"/>
      <c r="W39" s="231"/>
      <c r="X39" s="231"/>
      <c r="Y39" s="231"/>
      <c r="Z39" s="231"/>
      <c r="AA39" s="45"/>
      <c r="AB39" s="46" t="s">
        <v>501</v>
      </c>
      <c r="AC39" s="47"/>
      <c r="AD39" s="48" t="s">
        <v>478</v>
      </c>
      <c r="AE39" s="48"/>
      <c r="AF39" s="48"/>
      <c r="AG39" s="48"/>
      <c r="AH39" s="48"/>
      <c r="AI39" s="48"/>
      <c r="AJ39" s="49"/>
      <c r="AK39" s="22"/>
    </row>
    <row r="40" spans="1:77" ht="15" customHeight="1" x14ac:dyDescent="0.25">
      <c r="A40" s="20">
        <v>1170</v>
      </c>
      <c r="B40" s="21" t="s">
        <v>757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33" t="s">
        <v>908</v>
      </c>
      <c r="R40" s="231"/>
      <c r="S40" s="231"/>
      <c r="T40" s="231"/>
      <c r="U40" s="231"/>
      <c r="V40" s="231"/>
      <c r="W40" s="231"/>
      <c r="X40" s="231"/>
      <c r="Y40" s="231"/>
      <c r="Z40" s="231"/>
      <c r="AA40" s="254"/>
      <c r="AB40" s="254"/>
      <c r="AC40" s="254"/>
      <c r="AD40" s="254"/>
      <c r="AE40" s="254"/>
      <c r="AF40" s="254"/>
      <c r="AG40" s="254"/>
      <c r="AH40" s="254"/>
      <c r="AI40" s="254"/>
      <c r="AJ40" s="255"/>
      <c r="AK40" s="22"/>
    </row>
    <row r="41" spans="1:77" ht="13.5" customHeight="1" x14ac:dyDescent="0.25">
      <c r="A41" s="20">
        <v>1180</v>
      </c>
      <c r="B41" s="21" t="s">
        <v>758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33" t="s">
        <v>767</v>
      </c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 t="s">
        <v>34</v>
      </c>
      <c r="AC41" s="231"/>
      <c r="AD41" s="231" t="s">
        <v>34</v>
      </c>
      <c r="AE41" s="231"/>
      <c r="AF41" s="231"/>
      <c r="AG41" s="231"/>
      <c r="AH41" s="231"/>
      <c r="AI41" s="231"/>
      <c r="AJ41" s="232"/>
      <c r="AK41" s="22"/>
      <c r="AO41" s="63"/>
      <c r="AP41" s="63"/>
      <c r="AQ41" s="63"/>
      <c r="AR41" s="63"/>
      <c r="AS41" s="63"/>
      <c r="AT41" s="63"/>
      <c r="AU41" s="63"/>
    </row>
    <row r="42" spans="1:77" ht="15" customHeight="1" x14ac:dyDescent="0.25">
      <c r="A42" s="20">
        <v>1190</v>
      </c>
      <c r="B42" s="21" t="s">
        <v>935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33" t="s">
        <v>768</v>
      </c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22"/>
    </row>
    <row r="43" spans="1:77" ht="15" customHeight="1" x14ac:dyDescent="0.25">
      <c r="A43" s="20">
        <v>1200</v>
      </c>
      <c r="B43" s="33" t="s">
        <v>759</v>
      </c>
      <c r="C43" s="33"/>
      <c r="D43" s="3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48" t="s">
        <v>940</v>
      </c>
      <c r="R43" s="249"/>
      <c r="S43" s="249"/>
      <c r="T43" s="249"/>
      <c r="U43" s="249"/>
      <c r="V43" s="250"/>
      <c r="W43" s="251" t="s">
        <v>770</v>
      </c>
      <c r="X43" s="251"/>
      <c r="Y43" s="251"/>
      <c r="Z43" s="251"/>
      <c r="AA43" s="251"/>
      <c r="AB43" s="248" t="s">
        <v>944</v>
      </c>
      <c r="AC43" s="249"/>
      <c r="AD43" s="250"/>
      <c r="AE43" s="251" t="s">
        <v>770</v>
      </c>
      <c r="AF43" s="251"/>
      <c r="AG43" s="251"/>
      <c r="AH43" s="251"/>
      <c r="AI43" s="251"/>
      <c r="AJ43" s="252"/>
      <c r="AK43" s="22"/>
    </row>
    <row r="44" spans="1:77" ht="15" customHeight="1" x14ac:dyDescent="0.25">
      <c r="A44" s="20">
        <v>1210</v>
      </c>
      <c r="B44" s="33" t="s">
        <v>760</v>
      </c>
      <c r="C44" s="33"/>
      <c r="D44" s="3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33" t="s">
        <v>772</v>
      </c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22"/>
    </row>
    <row r="45" spans="1:77" ht="15" hidden="1" customHeight="1" x14ac:dyDescent="0.25">
      <c r="A45" s="20">
        <v>1220</v>
      </c>
      <c r="B45" s="33" t="s">
        <v>830</v>
      </c>
      <c r="C45" s="33"/>
      <c r="D45" s="3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33" t="s">
        <v>768</v>
      </c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22"/>
      <c r="AQ45" s="63"/>
    </row>
    <row r="46" spans="1:77" s="16" customFormat="1" ht="15" customHeight="1" x14ac:dyDescent="0.25">
      <c r="A46" s="20">
        <v>1230</v>
      </c>
      <c r="B46" s="33" t="s">
        <v>831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33" t="s">
        <v>836</v>
      </c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2"/>
      <c r="AK46" s="34"/>
      <c r="AL46" s="60"/>
      <c r="AM46" s="59"/>
      <c r="AN46" s="60"/>
      <c r="AO46" s="60"/>
      <c r="AP46" s="60"/>
      <c r="AQ46" s="63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</row>
    <row r="47" spans="1:77" ht="15" customHeight="1" x14ac:dyDescent="0.25">
      <c r="A47" s="20">
        <v>1240</v>
      </c>
      <c r="B47" s="33" t="s">
        <v>761</v>
      </c>
      <c r="C47" s="3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33" t="s">
        <v>774</v>
      </c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2"/>
      <c r="AK47" s="22"/>
      <c r="AQ47" s="63"/>
    </row>
    <row r="48" spans="1:77" ht="9" hidden="1" customHeight="1" x14ac:dyDescent="0.25">
      <c r="A48" s="20">
        <v>1250</v>
      </c>
      <c r="B48" s="33" t="s">
        <v>762</v>
      </c>
      <c r="C48" s="33"/>
      <c r="D48" s="3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8" t="s">
        <v>777</v>
      </c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20"/>
      <c r="AK48" s="22"/>
      <c r="AQ48" s="63"/>
    </row>
    <row r="49" spans="1:43" ht="8.25" hidden="1" customHeight="1" x14ac:dyDescent="0.25">
      <c r="A49" s="20">
        <v>1260</v>
      </c>
      <c r="B49" s="33" t="s">
        <v>763</v>
      </c>
      <c r="C49" s="33"/>
      <c r="D49" s="3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40">
        <f>Q33+2</f>
        <v>2</v>
      </c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20"/>
      <c r="AK49" s="22"/>
      <c r="AQ49" s="63"/>
    </row>
    <row r="50" spans="1:43" ht="9.75" hidden="1" customHeight="1" x14ac:dyDescent="0.25">
      <c r="A50" s="20">
        <v>1270</v>
      </c>
      <c r="B50" s="33" t="s">
        <v>764</v>
      </c>
      <c r="C50" s="33"/>
      <c r="D50" s="3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8" t="s">
        <v>778</v>
      </c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20"/>
      <c r="AK50" s="22"/>
      <c r="AQ50" s="63"/>
    </row>
    <row r="51" spans="1:43" ht="15" customHeight="1" x14ac:dyDescent="0.25">
      <c r="A51" s="20">
        <v>1280</v>
      </c>
      <c r="B51" s="33" t="s">
        <v>832</v>
      </c>
      <c r="C51" s="33"/>
      <c r="D51" s="3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33" t="s">
        <v>768</v>
      </c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2"/>
      <c r="AK51" s="22"/>
      <c r="AQ51" s="63"/>
    </row>
    <row r="52" spans="1:43" ht="9.9499999999999993" customHeight="1" x14ac:dyDescent="0.25">
      <c r="A52" s="29"/>
      <c r="B52" s="33"/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22"/>
      <c r="AQ52" s="63"/>
    </row>
    <row r="53" spans="1:43" ht="12" customHeight="1" x14ac:dyDescent="0.25">
      <c r="A53" s="29"/>
      <c r="B53" s="69" t="s">
        <v>925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2"/>
      <c r="AQ53" s="63"/>
    </row>
    <row r="54" spans="1:43" ht="10.5" hidden="1" customHeight="1" x14ac:dyDescent="0.25">
      <c r="A54" s="29">
        <v>1300</v>
      </c>
      <c r="B54" s="33" t="s">
        <v>780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8" t="s">
        <v>769</v>
      </c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20"/>
      <c r="AK54" s="22"/>
      <c r="AP54" s="63"/>
      <c r="AQ54" s="63"/>
    </row>
    <row r="55" spans="1:43" ht="15" customHeight="1" x14ac:dyDescent="0.25">
      <c r="A55" s="29">
        <v>1310</v>
      </c>
      <c r="B55" s="33" t="s">
        <v>844</v>
      </c>
      <c r="C55" s="33"/>
      <c r="D55" s="3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33" t="s">
        <v>769</v>
      </c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2"/>
      <c r="AK55" s="22"/>
      <c r="AP55" s="63"/>
      <c r="AQ55" s="63"/>
    </row>
    <row r="56" spans="1:43" ht="15" customHeight="1" x14ac:dyDescent="0.25">
      <c r="A56" s="29">
        <v>1320</v>
      </c>
      <c r="B56" s="33" t="s">
        <v>781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33" t="s">
        <v>769</v>
      </c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2"/>
      <c r="AK56" s="22"/>
    </row>
    <row r="57" spans="1:43" ht="15" customHeight="1" x14ac:dyDescent="0.25">
      <c r="A57" s="29">
        <v>1340</v>
      </c>
      <c r="B57" s="21" t="s">
        <v>782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33" t="s">
        <v>122</v>
      </c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2"/>
      <c r="AK57" s="22"/>
    </row>
    <row r="58" spans="1:43" ht="9.9499999999999993" customHeight="1" x14ac:dyDescent="0.25">
      <c r="A58" s="20"/>
      <c r="B58" s="6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6"/>
    </row>
    <row r="59" spans="1:43" ht="12" customHeight="1" x14ac:dyDescent="0.25">
      <c r="A59" s="20"/>
      <c r="B59" s="69" t="s">
        <v>845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56"/>
    </row>
    <row r="60" spans="1:43" ht="15" customHeight="1" x14ac:dyDescent="0.25">
      <c r="A60" s="20">
        <v>1350</v>
      </c>
      <c r="B60" s="21" t="s">
        <v>846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33" t="s">
        <v>122</v>
      </c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2"/>
      <c r="AK60" s="22"/>
    </row>
    <row r="61" spans="1:43" ht="15" customHeight="1" x14ac:dyDescent="0.25">
      <c r="A61" s="20">
        <v>1370</v>
      </c>
      <c r="B61" s="21" t="s">
        <v>783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33" t="s">
        <v>768</v>
      </c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2"/>
      <c r="AK61" s="22"/>
    </row>
    <row r="62" spans="1:43" ht="15" hidden="1" customHeight="1" x14ac:dyDescent="0.25">
      <c r="A62" s="20">
        <v>1380</v>
      </c>
      <c r="B62" s="21" t="s">
        <v>847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8" t="s">
        <v>788</v>
      </c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58"/>
      <c r="AC62" s="258"/>
      <c r="AD62" s="259" t="s">
        <v>664</v>
      </c>
      <c r="AE62" s="259"/>
      <c r="AF62" s="259"/>
      <c r="AG62" s="259"/>
      <c r="AH62" s="259"/>
      <c r="AI62" s="259"/>
      <c r="AJ62" s="260"/>
      <c r="AK62" s="22"/>
      <c r="AL62" s="64"/>
    </row>
    <row r="63" spans="1:43" ht="15" hidden="1" customHeight="1" x14ac:dyDescent="0.25">
      <c r="A63" s="20">
        <v>1440</v>
      </c>
      <c r="B63" s="21" t="s">
        <v>784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56">
        <v>24</v>
      </c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8"/>
      <c r="AC63" s="258"/>
      <c r="AD63" s="259" t="s">
        <v>665</v>
      </c>
      <c r="AE63" s="259"/>
      <c r="AF63" s="259"/>
      <c r="AG63" s="259"/>
      <c r="AH63" s="259"/>
      <c r="AI63" s="259"/>
      <c r="AJ63" s="260"/>
      <c r="AK63" s="22"/>
    </row>
    <row r="64" spans="1:43" ht="15" hidden="1" customHeight="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91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93"/>
      <c r="AD64" s="94"/>
      <c r="AE64" s="94"/>
      <c r="AF64" s="94"/>
      <c r="AG64" s="94"/>
      <c r="AH64" s="94"/>
      <c r="AI64" s="94"/>
      <c r="AJ64" s="95"/>
      <c r="AK64" s="22"/>
    </row>
    <row r="65" spans="1:39" ht="15" hidden="1" customHeight="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91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3"/>
      <c r="AC65" s="93"/>
      <c r="AD65" s="94"/>
      <c r="AE65" s="94"/>
      <c r="AF65" s="94"/>
      <c r="AG65" s="94"/>
      <c r="AH65" s="94"/>
      <c r="AI65" s="94"/>
      <c r="AJ65" s="95"/>
      <c r="AK65" s="22"/>
    </row>
    <row r="66" spans="1:39" ht="15" hidden="1" customHeight="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91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3"/>
      <c r="AD66" s="94"/>
      <c r="AE66" s="94"/>
      <c r="AF66" s="94"/>
      <c r="AG66" s="94"/>
      <c r="AH66" s="94"/>
      <c r="AI66" s="94"/>
      <c r="AJ66" s="95"/>
      <c r="AK66" s="22"/>
    </row>
    <row r="67" spans="1:39" ht="15" hidden="1" customHeight="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91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3"/>
      <c r="AC67" s="93"/>
      <c r="AD67" s="94"/>
      <c r="AE67" s="94"/>
      <c r="AF67" s="94"/>
      <c r="AG67" s="94"/>
      <c r="AH67" s="94"/>
      <c r="AI67" s="94"/>
      <c r="AJ67" s="95"/>
      <c r="AK67" s="22"/>
    </row>
    <row r="68" spans="1:39" ht="15" hidden="1" customHeight="1" x14ac:dyDescent="0.2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91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3"/>
      <c r="AC68" s="93"/>
      <c r="AD68" s="94"/>
      <c r="AE68" s="94"/>
      <c r="AF68" s="94"/>
      <c r="AG68" s="94"/>
      <c r="AH68" s="94"/>
      <c r="AI68" s="94"/>
      <c r="AJ68" s="95"/>
      <c r="AK68" s="22"/>
    </row>
    <row r="69" spans="1:39" ht="15" hidden="1" customHeight="1" x14ac:dyDescent="0.25">
      <c r="A69" s="20">
        <v>1450</v>
      </c>
      <c r="B69" s="21" t="s">
        <v>785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33" t="s">
        <v>788</v>
      </c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2"/>
      <c r="AK69" s="22"/>
    </row>
    <row r="70" spans="1:39" ht="15" customHeight="1" x14ac:dyDescent="0.25">
      <c r="A70" s="20">
        <v>1470</v>
      </c>
      <c r="B70" s="21" t="s">
        <v>786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33" t="s">
        <v>953</v>
      </c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2"/>
      <c r="AK70" s="22"/>
    </row>
    <row r="71" spans="1:39" ht="12" hidden="1" customHeight="1" x14ac:dyDescent="0.25">
      <c r="A71" s="20">
        <v>1360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8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20"/>
      <c r="AK71" s="22"/>
    </row>
    <row r="72" spans="1:39" ht="12" hidden="1" customHeight="1" x14ac:dyDescent="0.2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88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90"/>
      <c r="AK72" s="22"/>
    </row>
    <row r="73" spans="1:39" ht="12" hidden="1" customHeight="1" x14ac:dyDescent="0.2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8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20"/>
      <c r="AK73" s="22"/>
    </row>
    <row r="74" spans="1:39" ht="9.9499999999999993" customHeight="1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22"/>
    </row>
    <row r="75" spans="1:39" ht="12" customHeight="1" x14ac:dyDescent="0.25">
      <c r="A75" s="20"/>
      <c r="B75" s="69" t="s">
        <v>795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22"/>
    </row>
    <row r="76" spans="1:39" ht="15" customHeight="1" x14ac:dyDescent="0.25">
      <c r="A76" s="20">
        <v>1530</v>
      </c>
      <c r="B76" s="21" t="s">
        <v>796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30" t="s">
        <v>798</v>
      </c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48"/>
      <c r="AD76" s="48" t="str">
        <f>IF(ISNUMBER(FIND("Special",Q76)),"RAL:","")</f>
        <v/>
      </c>
      <c r="AE76" s="231"/>
      <c r="AF76" s="231"/>
      <c r="AG76" s="231"/>
      <c r="AH76" s="231"/>
      <c r="AI76" s="231"/>
      <c r="AJ76" s="232"/>
      <c r="AK76" s="22"/>
      <c r="AM76" s="59" t="str">
        <f>IF(Q22="outdoor","Please remember to chose surface treatment for outdoor", "")</f>
        <v/>
      </c>
    </row>
    <row r="77" spans="1:39" ht="15" customHeight="1" x14ac:dyDescent="0.25">
      <c r="A77" s="20">
        <v>1540</v>
      </c>
      <c r="B77" s="21" t="s">
        <v>849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30" t="s">
        <v>798</v>
      </c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48"/>
      <c r="AD77" s="48" t="str">
        <f>IF(ISNUMBER(FIND("Special",Q77)),"RAL:","")</f>
        <v/>
      </c>
      <c r="AE77" s="231"/>
      <c r="AF77" s="231"/>
      <c r="AG77" s="231"/>
      <c r="AH77" s="231"/>
      <c r="AI77" s="231"/>
      <c r="AJ77" s="232"/>
      <c r="AK77" s="22"/>
      <c r="AM77" s="59" t="str">
        <f>IF(Q22="outdoor","Please remember to chose surface treatment for outdoor", "")</f>
        <v/>
      </c>
    </row>
    <row r="78" spans="1:39" ht="15" customHeight="1" x14ac:dyDescent="0.25">
      <c r="A78" s="20">
        <v>1550</v>
      </c>
      <c r="B78" s="21" t="s">
        <v>797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30" t="s">
        <v>798</v>
      </c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48"/>
      <c r="AD78" s="48" t="str">
        <f>IF(ISNUMBER(FIND("Special",Q78)),"RAL:","")</f>
        <v/>
      </c>
      <c r="AE78" s="231"/>
      <c r="AF78" s="231"/>
      <c r="AG78" s="231"/>
      <c r="AH78" s="231"/>
      <c r="AI78" s="231"/>
      <c r="AJ78" s="232"/>
      <c r="AK78" s="22"/>
      <c r="AM78" s="59" t="str">
        <f>IF(Q22="outdoor","Please remember to chose surface treatment for outdoor", "")</f>
        <v/>
      </c>
    </row>
    <row r="79" spans="1:39" ht="9.9499999999999993" customHeight="1" x14ac:dyDescent="0.2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2"/>
    </row>
    <row r="80" spans="1:39" ht="12" customHeight="1" x14ac:dyDescent="0.25">
      <c r="A80" s="20"/>
      <c r="B80" s="69" t="s">
        <v>802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2"/>
    </row>
    <row r="81" spans="1:50" ht="15" customHeight="1" x14ac:dyDescent="0.25">
      <c r="A81" s="20">
        <v>1560</v>
      </c>
      <c r="B81" s="21" t="s">
        <v>851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33" t="s">
        <v>856</v>
      </c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2"/>
      <c r="AK81" s="22"/>
    </row>
    <row r="82" spans="1:50" ht="15" customHeight="1" x14ac:dyDescent="0.25">
      <c r="A82" s="20">
        <v>1570</v>
      </c>
      <c r="B82" s="21" t="s">
        <v>852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33" t="s">
        <v>857</v>
      </c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2"/>
      <c r="AK82" s="22"/>
    </row>
    <row r="83" spans="1:50" ht="15" customHeight="1" x14ac:dyDescent="0.25">
      <c r="A83" s="20">
        <v>1580</v>
      </c>
      <c r="B83" s="21" t="s">
        <v>853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33" t="s">
        <v>769</v>
      </c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2"/>
      <c r="AK83" s="22"/>
    </row>
    <row r="84" spans="1:50" ht="15" hidden="1" customHeight="1" x14ac:dyDescent="0.25">
      <c r="A84" s="20">
        <v>1590</v>
      </c>
      <c r="B84" s="21" t="s">
        <v>803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8" t="s">
        <v>804</v>
      </c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  <c r="AK84" s="22"/>
    </row>
    <row r="85" spans="1:50" ht="15" hidden="1" customHeight="1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8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22"/>
    </row>
    <row r="86" spans="1:50" ht="13.5" hidden="1" customHeight="1" x14ac:dyDescent="0.2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8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20"/>
      <c r="AK86" s="22"/>
    </row>
    <row r="87" spans="1:50" ht="9.9499999999999993" hidden="1" customHeight="1" x14ac:dyDescent="0.2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2"/>
    </row>
    <row r="88" spans="1:50" ht="13.5" customHeight="1" x14ac:dyDescent="0.25">
      <c r="A88" s="20"/>
      <c r="B88" s="69" t="s">
        <v>808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2"/>
      <c r="AO88" s="63"/>
      <c r="AP88" s="63"/>
      <c r="AQ88" s="63"/>
      <c r="AR88" s="63"/>
      <c r="AS88" s="63"/>
      <c r="AT88" s="63"/>
      <c r="AU88" s="63"/>
    </row>
    <row r="89" spans="1:50" ht="5.25" customHeight="1" x14ac:dyDescent="0.2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6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2"/>
      <c r="AO89" s="63"/>
      <c r="AP89" s="63"/>
      <c r="AQ89" s="63"/>
      <c r="AR89" s="63"/>
      <c r="AS89" s="63"/>
      <c r="AT89" s="63"/>
      <c r="AU89" s="63"/>
    </row>
    <row r="90" spans="1:50" ht="13.5" customHeight="1" x14ac:dyDescent="0.25">
      <c r="A90" s="20">
        <v>1620</v>
      </c>
      <c r="B90" s="221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3"/>
      <c r="AK90" s="22"/>
      <c r="AO90" s="63"/>
      <c r="AP90" s="63"/>
      <c r="AQ90" s="63"/>
      <c r="AR90" s="63"/>
      <c r="AS90" s="63"/>
      <c r="AT90" s="63"/>
      <c r="AU90" s="63"/>
    </row>
    <row r="91" spans="1:50" ht="13.5" customHeight="1" x14ac:dyDescent="0.25">
      <c r="A91" s="20"/>
      <c r="B91" s="224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6"/>
      <c r="AK91" s="22"/>
      <c r="AN91" s="63"/>
      <c r="AO91" s="63"/>
      <c r="AP91" s="63"/>
      <c r="AQ91" s="63"/>
      <c r="AR91" s="63"/>
      <c r="AS91" s="63"/>
      <c r="AT91" s="63"/>
      <c r="AU91" s="63"/>
    </row>
    <row r="92" spans="1:50" ht="13.5" customHeight="1" x14ac:dyDescent="0.25">
      <c r="A92" s="20"/>
      <c r="B92" s="224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6"/>
      <c r="AK92" s="22"/>
      <c r="AN92" s="63"/>
      <c r="AO92" s="63"/>
      <c r="AP92" s="63"/>
      <c r="AQ92" s="63"/>
      <c r="AR92" s="63"/>
      <c r="AS92" s="63"/>
      <c r="AT92" s="63"/>
      <c r="AU92" s="63"/>
    </row>
    <row r="93" spans="1:50" ht="13.5" customHeight="1" x14ac:dyDescent="0.25">
      <c r="A93" s="20"/>
      <c r="B93" s="224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6"/>
      <c r="AK93" s="22"/>
      <c r="AN93" s="63"/>
      <c r="AO93" s="63"/>
      <c r="AP93" s="63"/>
      <c r="AQ93" s="63"/>
      <c r="AR93" s="63"/>
      <c r="AS93" s="63"/>
      <c r="AT93" s="63"/>
      <c r="AU93" s="63"/>
    </row>
    <row r="94" spans="1:50" ht="13.5" hidden="1" customHeight="1" x14ac:dyDescent="0.25">
      <c r="A94" s="20"/>
      <c r="B94" s="224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6"/>
      <c r="AK94" s="22"/>
      <c r="AN94" s="63"/>
      <c r="AO94" s="63"/>
      <c r="AS94" s="58"/>
      <c r="AT94" s="58"/>
      <c r="AU94" s="58"/>
      <c r="AV94" s="58"/>
      <c r="AW94" s="58"/>
      <c r="AX94" s="58"/>
    </row>
    <row r="95" spans="1:50" ht="13.5" customHeight="1" x14ac:dyDescent="0.25">
      <c r="A95" s="20"/>
      <c r="B95" s="227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9"/>
      <c r="AK95" s="22"/>
      <c r="AN95" s="63"/>
      <c r="AO95" s="63"/>
      <c r="AS95" s="58"/>
      <c r="AT95" s="58"/>
      <c r="AU95" s="58"/>
      <c r="AV95" s="58"/>
      <c r="AW95" s="58"/>
      <c r="AX95" s="58"/>
    </row>
    <row r="96" spans="1:50" ht="6.95" customHeight="1" x14ac:dyDescent="0.25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2"/>
      <c r="AN96" s="63"/>
      <c r="AO96" s="63"/>
      <c r="AS96" s="58"/>
      <c r="AT96" s="58"/>
      <c r="AU96" s="58"/>
      <c r="AV96" s="58"/>
      <c r="AW96" s="58"/>
      <c r="AX96" s="58"/>
    </row>
    <row r="97" spans="1:50" ht="19.5" customHeight="1" x14ac:dyDescent="0.25">
      <c r="A97" s="20">
        <v>240</v>
      </c>
      <c r="B97" s="21" t="s">
        <v>809</v>
      </c>
      <c r="C97" s="21"/>
      <c r="D97" s="21"/>
      <c r="E97" s="21"/>
      <c r="F97" s="21"/>
      <c r="G97" s="21"/>
      <c r="H97" s="216" t="s">
        <v>811</v>
      </c>
      <c r="I97" s="217"/>
      <c r="J97" s="217"/>
      <c r="K97" s="217"/>
      <c r="L97" s="237"/>
      <c r="M97" s="238"/>
      <c r="N97" s="239">
        <v>2021</v>
      </c>
      <c r="O97" s="239"/>
      <c r="P97" s="238"/>
      <c r="Q97" s="21"/>
      <c r="R97" s="21"/>
      <c r="S97" s="21"/>
      <c r="T97" s="21"/>
      <c r="U97" s="21"/>
      <c r="V97" s="65" t="s">
        <v>810</v>
      </c>
      <c r="W97" s="21"/>
      <c r="X97" s="21"/>
      <c r="Y97" s="21"/>
      <c r="Z97" s="234"/>
      <c r="AA97" s="235"/>
      <c r="AB97" s="235"/>
      <c r="AC97" s="235"/>
      <c r="AD97" s="235"/>
      <c r="AE97" s="235"/>
      <c r="AF97" s="235"/>
      <c r="AG97" s="235"/>
      <c r="AH97" s="235"/>
      <c r="AI97" s="235"/>
      <c r="AJ97" s="236"/>
      <c r="AK97" s="22"/>
      <c r="AN97" s="63"/>
      <c r="AO97" s="63"/>
      <c r="AS97" s="58"/>
      <c r="AT97" s="58"/>
      <c r="AU97" s="58"/>
      <c r="AV97" s="58"/>
      <c r="AW97" s="58"/>
      <c r="AX97" s="58"/>
    </row>
    <row r="98" spans="1:50" ht="12" customHeight="1" thickBot="1" x14ac:dyDescent="0.3">
      <c r="A98" s="38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7"/>
      <c r="AN98" s="63"/>
      <c r="AO98" s="63"/>
      <c r="AS98" s="58"/>
      <c r="AT98" s="58"/>
      <c r="AU98" s="58"/>
      <c r="AV98" s="58"/>
      <c r="AW98" s="58"/>
      <c r="AX98" s="58"/>
    </row>
    <row r="99" spans="1:50" s="58" customFormat="1" ht="13.5" customHeight="1" x14ac:dyDescent="0.25">
      <c r="A99" s="57"/>
      <c r="AM99" s="59"/>
      <c r="AN99" s="60"/>
      <c r="AO99" s="60"/>
      <c r="AP99" s="60"/>
      <c r="AQ99" s="60"/>
      <c r="AR99" s="60"/>
    </row>
    <row r="100" spans="1:50" s="58" customFormat="1" ht="13.5" customHeight="1" x14ac:dyDescent="0.25">
      <c r="A100" s="57"/>
      <c r="AM100" s="59"/>
      <c r="AN100" s="60"/>
      <c r="AO100" s="60"/>
      <c r="AP100" s="60"/>
      <c r="AQ100" s="60"/>
      <c r="AR100" s="60"/>
    </row>
    <row r="101" spans="1:50" s="58" customFormat="1" ht="20.25" customHeight="1" x14ac:dyDescent="0.25">
      <c r="A101" s="57"/>
      <c r="AM101" s="59"/>
      <c r="AN101" s="60"/>
      <c r="AO101" s="60"/>
      <c r="AP101" s="60"/>
      <c r="AQ101" s="60"/>
      <c r="AR101" s="60"/>
    </row>
    <row r="102" spans="1:50" s="58" customFormat="1" ht="13.5" customHeight="1" x14ac:dyDescent="0.25">
      <c r="A102" s="57"/>
      <c r="AM102" s="59"/>
      <c r="AN102" s="60"/>
      <c r="AO102" s="60"/>
      <c r="AP102" s="60"/>
      <c r="AQ102" s="60"/>
      <c r="AR102" s="60"/>
    </row>
    <row r="103" spans="1:50" s="58" customFormat="1" ht="13.5" customHeight="1" x14ac:dyDescent="0.25">
      <c r="A103" s="57"/>
      <c r="AM103" s="59"/>
      <c r="AN103" s="60"/>
      <c r="AO103" s="60"/>
      <c r="AP103" s="60"/>
      <c r="AQ103" s="60"/>
      <c r="AR103" s="60"/>
    </row>
    <row r="104" spans="1:50" s="58" customFormat="1" ht="13.5" customHeight="1" x14ac:dyDescent="0.25">
      <c r="A104" s="57"/>
      <c r="AM104" s="59"/>
      <c r="AN104" s="60"/>
      <c r="AO104" s="60"/>
      <c r="AP104" s="60"/>
      <c r="AQ104" s="60"/>
      <c r="AR104" s="60"/>
    </row>
    <row r="105" spans="1:50" s="58" customFormat="1" ht="13.5" customHeight="1" x14ac:dyDescent="0.25">
      <c r="A105" s="57"/>
      <c r="AM105" s="59"/>
      <c r="AN105" s="60"/>
      <c r="AO105" s="60"/>
      <c r="AP105" s="60"/>
      <c r="AQ105" s="60"/>
      <c r="AR105" s="60"/>
    </row>
    <row r="106" spans="1:50" s="58" customFormat="1" ht="13.5" customHeight="1" x14ac:dyDescent="0.25">
      <c r="A106" s="57"/>
      <c r="AM106" s="59"/>
      <c r="AN106" s="60"/>
      <c r="AO106" s="60"/>
      <c r="AP106" s="60"/>
      <c r="AQ106" s="60"/>
      <c r="AR106" s="60"/>
    </row>
    <row r="107" spans="1:50" s="58" customFormat="1" ht="13.5" customHeight="1" x14ac:dyDescent="0.25">
      <c r="A107" s="57"/>
      <c r="AM107" s="59"/>
      <c r="AN107" s="60"/>
      <c r="AO107" s="60"/>
      <c r="AP107" s="60"/>
      <c r="AQ107" s="60"/>
      <c r="AR107" s="60"/>
    </row>
    <row r="108" spans="1:50" s="58" customFormat="1" ht="13.5" customHeight="1" x14ac:dyDescent="0.25">
      <c r="A108" s="57"/>
      <c r="AM108" s="59"/>
      <c r="AN108" s="60"/>
      <c r="AO108" s="60"/>
      <c r="AP108" s="60"/>
      <c r="AQ108" s="60"/>
      <c r="AR108" s="60"/>
    </row>
    <row r="109" spans="1:50" s="58" customFormat="1" ht="13.5" customHeight="1" x14ac:dyDescent="0.25">
      <c r="A109" s="57"/>
      <c r="AM109" s="59"/>
      <c r="AN109" s="60"/>
      <c r="AO109" s="60"/>
      <c r="AP109" s="60"/>
      <c r="AQ109" s="60"/>
      <c r="AR109" s="60"/>
    </row>
    <row r="110" spans="1:50" s="58" customFormat="1" ht="13.5" customHeight="1" x14ac:dyDescent="0.25">
      <c r="A110" s="57"/>
      <c r="AM110" s="59"/>
      <c r="AN110" s="60"/>
      <c r="AO110" s="60"/>
      <c r="AP110" s="60"/>
      <c r="AQ110" s="60"/>
      <c r="AR110" s="60"/>
    </row>
    <row r="111" spans="1:50" s="58" customFormat="1" ht="13.5" customHeight="1" x14ac:dyDescent="0.25">
      <c r="A111" s="57"/>
      <c r="AM111" s="59"/>
      <c r="AN111" s="60"/>
      <c r="AO111" s="60"/>
      <c r="AP111" s="60"/>
      <c r="AQ111" s="60"/>
      <c r="AR111" s="60"/>
    </row>
    <row r="112" spans="1:50" s="58" customFormat="1" ht="13.5" customHeight="1" x14ac:dyDescent="0.25">
      <c r="A112" s="57"/>
      <c r="AM112" s="59"/>
      <c r="AN112" s="60"/>
      <c r="AO112" s="60"/>
      <c r="AP112" s="60"/>
      <c r="AQ112" s="60"/>
      <c r="AR112" s="60"/>
    </row>
    <row r="113" spans="1:44" s="58" customFormat="1" ht="13.5" customHeight="1" x14ac:dyDescent="0.25">
      <c r="A113" s="57"/>
      <c r="AM113" s="59"/>
      <c r="AN113" s="60"/>
      <c r="AO113" s="60"/>
      <c r="AP113" s="60"/>
      <c r="AQ113" s="60"/>
      <c r="AR113" s="60"/>
    </row>
    <row r="114" spans="1:44" s="58" customFormat="1" ht="13.5" customHeight="1" x14ac:dyDescent="0.25">
      <c r="A114" s="57"/>
      <c r="AM114" s="59"/>
      <c r="AN114" s="60"/>
      <c r="AO114" s="60"/>
      <c r="AP114" s="60"/>
      <c r="AQ114" s="60"/>
      <c r="AR114" s="60"/>
    </row>
    <row r="115" spans="1:44" s="58" customFormat="1" ht="13.5" customHeight="1" x14ac:dyDescent="0.25">
      <c r="A115" s="57"/>
      <c r="AM115" s="59"/>
      <c r="AN115" s="60"/>
      <c r="AO115" s="60"/>
      <c r="AP115" s="60"/>
      <c r="AQ115" s="60"/>
      <c r="AR115" s="60"/>
    </row>
    <row r="116" spans="1:44" s="58" customFormat="1" ht="13.5" customHeight="1" x14ac:dyDescent="0.25">
      <c r="A116" s="57"/>
      <c r="AM116" s="59"/>
      <c r="AN116" s="60"/>
      <c r="AO116" s="60"/>
      <c r="AP116" s="60"/>
      <c r="AQ116" s="60"/>
      <c r="AR116" s="60"/>
    </row>
    <row r="117" spans="1:44" s="58" customFormat="1" ht="13.5" customHeight="1" x14ac:dyDescent="0.25">
      <c r="A117" s="57"/>
      <c r="AM117" s="59"/>
      <c r="AN117" s="60"/>
      <c r="AO117" s="60"/>
      <c r="AP117" s="60"/>
      <c r="AQ117" s="60"/>
      <c r="AR117" s="60"/>
    </row>
    <row r="118" spans="1:44" s="58" customFormat="1" ht="13.5" customHeight="1" x14ac:dyDescent="0.25">
      <c r="A118" s="57"/>
      <c r="AM118" s="59"/>
      <c r="AN118" s="60"/>
      <c r="AO118" s="60"/>
      <c r="AP118" s="60"/>
      <c r="AQ118" s="60"/>
      <c r="AR118" s="60"/>
    </row>
    <row r="119" spans="1:44" s="58" customFormat="1" ht="13.5" customHeight="1" x14ac:dyDescent="0.25">
      <c r="A119" s="57"/>
      <c r="AM119" s="59"/>
      <c r="AN119" s="60"/>
      <c r="AO119" s="60"/>
      <c r="AP119" s="60"/>
      <c r="AQ119" s="60"/>
      <c r="AR119" s="60"/>
    </row>
    <row r="120" spans="1:44" s="58" customFormat="1" ht="13.5" customHeight="1" x14ac:dyDescent="0.25">
      <c r="A120" s="57"/>
      <c r="AM120" s="59"/>
      <c r="AN120" s="60"/>
      <c r="AO120" s="60"/>
      <c r="AP120" s="60"/>
      <c r="AQ120" s="60"/>
      <c r="AR120" s="60"/>
    </row>
    <row r="121" spans="1:44" s="58" customFormat="1" ht="13.5" customHeight="1" x14ac:dyDescent="0.25">
      <c r="A121" s="57"/>
      <c r="AM121" s="59"/>
      <c r="AN121" s="60"/>
      <c r="AO121" s="60"/>
      <c r="AP121" s="60"/>
      <c r="AQ121" s="60"/>
      <c r="AR121" s="60"/>
    </row>
    <row r="122" spans="1:44" s="58" customFormat="1" ht="13.5" customHeight="1" x14ac:dyDescent="0.25">
      <c r="A122" s="57"/>
      <c r="AM122" s="59"/>
      <c r="AN122" s="60"/>
      <c r="AO122" s="60"/>
      <c r="AP122" s="60"/>
      <c r="AQ122" s="60"/>
      <c r="AR122" s="60"/>
    </row>
    <row r="123" spans="1:44" s="58" customFormat="1" ht="13.5" customHeight="1" x14ac:dyDescent="0.25">
      <c r="A123" s="57"/>
      <c r="AM123" s="59"/>
      <c r="AN123" s="60"/>
      <c r="AO123" s="60"/>
      <c r="AP123" s="60"/>
      <c r="AQ123" s="60"/>
      <c r="AR123" s="60"/>
    </row>
    <row r="124" spans="1:44" s="58" customFormat="1" ht="13.5" customHeight="1" x14ac:dyDescent="0.25">
      <c r="A124" s="57"/>
      <c r="AM124" s="59"/>
      <c r="AN124" s="60"/>
      <c r="AO124" s="60"/>
      <c r="AP124" s="60"/>
      <c r="AQ124" s="60"/>
      <c r="AR124" s="60"/>
    </row>
    <row r="125" spans="1:44" s="58" customFormat="1" ht="13.5" customHeight="1" x14ac:dyDescent="0.25">
      <c r="A125" s="57"/>
      <c r="AM125" s="59"/>
      <c r="AN125" s="60"/>
      <c r="AO125" s="60"/>
      <c r="AP125" s="60"/>
      <c r="AQ125" s="60"/>
      <c r="AR125" s="60"/>
    </row>
    <row r="126" spans="1:44" s="58" customFormat="1" ht="13.5" customHeight="1" x14ac:dyDescent="0.25">
      <c r="A126" s="57"/>
      <c r="AM126" s="59"/>
      <c r="AN126" s="60"/>
      <c r="AO126" s="60"/>
      <c r="AP126" s="60"/>
      <c r="AQ126" s="60"/>
      <c r="AR126" s="60"/>
    </row>
    <row r="127" spans="1:44" s="58" customFormat="1" ht="13.5" customHeight="1" x14ac:dyDescent="0.25">
      <c r="A127" s="57"/>
      <c r="AM127" s="59"/>
      <c r="AN127" s="60"/>
      <c r="AO127" s="60"/>
      <c r="AP127" s="60"/>
      <c r="AQ127" s="60"/>
      <c r="AR127" s="60"/>
    </row>
    <row r="128" spans="1:44" s="58" customFormat="1" ht="13.5" customHeight="1" x14ac:dyDescent="0.25">
      <c r="A128" s="57"/>
      <c r="AM128" s="59"/>
      <c r="AN128" s="60"/>
      <c r="AO128" s="60"/>
      <c r="AP128" s="60"/>
      <c r="AQ128" s="60"/>
      <c r="AR128" s="60"/>
    </row>
    <row r="129" spans="1:44" s="58" customFormat="1" ht="13.5" customHeight="1" x14ac:dyDescent="0.25">
      <c r="A129" s="57"/>
      <c r="AM129" s="59"/>
      <c r="AN129" s="60"/>
      <c r="AO129" s="60"/>
      <c r="AP129" s="60"/>
      <c r="AQ129" s="60"/>
      <c r="AR129" s="60"/>
    </row>
    <row r="130" spans="1:44" s="58" customFormat="1" ht="13.5" customHeight="1" x14ac:dyDescent="0.25">
      <c r="A130" s="57"/>
      <c r="AM130" s="59"/>
      <c r="AN130" s="60"/>
      <c r="AO130" s="60"/>
      <c r="AP130" s="60"/>
      <c r="AQ130" s="60"/>
      <c r="AR130" s="60"/>
    </row>
    <row r="131" spans="1:44" s="58" customFormat="1" ht="13.5" customHeight="1" x14ac:dyDescent="0.25">
      <c r="A131" s="57"/>
      <c r="AM131" s="59"/>
      <c r="AN131" s="60"/>
      <c r="AO131" s="60"/>
      <c r="AP131" s="60"/>
      <c r="AQ131" s="60"/>
      <c r="AR131" s="60"/>
    </row>
    <row r="132" spans="1:44" s="58" customFormat="1" ht="13.5" customHeight="1" x14ac:dyDescent="0.25">
      <c r="A132" s="57"/>
      <c r="AM132" s="59"/>
      <c r="AN132" s="60"/>
      <c r="AO132" s="60"/>
      <c r="AP132" s="60"/>
      <c r="AQ132" s="60"/>
      <c r="AR132" s="60"/>
    </row>
    <row r="133" spans="1:44" s="58" customFormat="1" ht="13.5" customHeight="1" x14ac:dyDescent="0.25">
      <c r="A133" s="57"/>
      <c r="AM133" s="59"/>
      <c r="AN133" s="60"/>
      <c r="AO133" s="60"/>
      <c r="AP133" s="60"/>
      <c r="AQ133" s="60"/>
      <c r="AR133" s="60"/>
    </row>
    <row r="134" spans="1:44" s="58" customFormat="1" ht="13.5" customHeight="1" x14ac:dyDescent="0.25">
      <c r="A134" s="57"/>
      <c r="AM134" s="59"/>
      <c r="AN134" s="60"/>
      <c r="AO134" s="60"/>
      <c r="AP134" s="60"/>
      <c r="AQ134" s="60"/>
      <c r="AR134" s="60"/>
    </row>
    <row r="135" spans="1:44" s="58" customFormat="1" ht="13.5" customHeight="1" x14ac:dyDescent="0.25">
      <c r="A135" s="57"/>
      <c r="AM135" s="59"/>
      <c r="AN135" s="60"/>
      <c r="AO135" s="60"/>
      <c r="AP135" s="60"/>
      <c r="AQ135" s="60"/>
      <c r="AR135" s="60"/>
    </row>
    <row r="136" spans="1:44" s="58" customFormat="1" ht="13.5" customHeight="1" x14ac:dyDescent="0.25">
      <c r="A136" s="57"/>
      <c r="AM136" s="59"/>
      <c r="AN136" s="60"/>
      <c r="AO136" s="60"/>
      <c r="AP136" s="60"/>
      <c r="AQ136" s="60"/>
      <c r="AR136" s="60"/>
    </row>
    <row r="137" spans="1:44" s="58" customFormat="1" ht="13.5" customHeight="1" x14ac:dyDescent="0.25">
      <c r="A137" s="57"/>
      <c r="AM137" s="59"/>
      <c r="AN137" s="60"/>
      <c r="AO137" s="60"/>
      <c r="AP137" s="60"/>
      <c r="AQ137" s="60"/>
      <c r="AR137" s="60"/>
    </row>
    <row r="138" spans="1:44" s="58" customFormat="1" ht="13.5" customHeight="1" x14ac:dyDescent="0.25">
      <c r="A138" s="57"/>
      <c r="AM138" s="59"/>
      <c r="AN138" s="60"/>
      <c r="AO138" s="60"/>
      <c r="AP138" s="60"/>
      <c r="AQ138" s="60"/>
      <c r="AR138" s="60"/>
    </row>
    <row r="139" spans="1:44" s="58" customFormat="1" ht="13.5" customHeight="1" x14ac:dyDescent="0.25">
      <c r="A139" s="57"/>
      <c r="AM139" s="59"/>
      <c r="AN139" s="60"/>
      <c r="AO139" s="60"/>
      <c r="AP139" s="60"/>
      <c r="AQ139" s="60"/>
      <c r="AR139" s="60"/>
    </row>
    <row r="140" spans="1:44" s="58" customFormat="1" ht="13.5" customHeight="1" x14ac:dyDescent="0.25">
      <c r="A140" s="57"/>
      <c r="AM140" s="59"/>
      <c r="AN140" s="60"/>
      <c r="AO140" s="60"/>
      <c r="AP140" s="60"/>
      <c r="AQ140" s="60"/>
      <c r="AR140" s="60"/>
    </row>
    <row r="141" spans="1:44" s="58" customFormat="1" ht="13.5" customHeight="1" x14ac:dyDescent="0.25">
      <c r="A141" s="57"/>
      <c r="AM141" s="59"/>
      <c r="AN141" s="60"/>
      <c r="AO141" s="60"/>
      <c r="AP141" s="60"/>
      <c r="AQ141" s="60"/>
      <c r="AR141" s="60"/>
    </row>
    <row r="142" spans="1:44" s="58" customFormat="1" ht="13.5" customHeight="1" x14ac:dyDescent="0.25">
      <c r="A142" s="57"/>
      <c r="AM142" s="59"/>
      <c r="AN142" s="60"/>
      <c r="AO142" s="60"/>
      <c r="AP142" s="60"/>
      <c r="AQ142" s="60"/>
      <c r="AR142" s="60"/>
    </row>
    <row r="143" spans="1:44" s="58" customFormat="1" ht="13.5" customHeight="1" x14ac:dyDescent="0.25">
      <c r="A143" s="57"/>
      <c r="AM143" s="59"/>
      <c r="AN143" s="60"/>
      <c r="AO143" s="60"/>
      <c r="AP143" s="60"/>
      <c r="AQ143" s="60"/>
      <c r="AR143" s="60"/>
    </row>
    <row r="144" spans="1:44" s="58" customFormat="1" ht="13.5" customHeight="1" x14ac:dyDescent="0.25">
      <c r="A144" s="57"/>
      <c r="AM144" s="59"/>
      <c r="AN144" s="60"/>
      <c r="AO144" s="60"/>
      <c r="AP144" s="60"/>
      <c r="AQ144" s="60"/>
      <c r="AR144" s="60"/>
    </row>
    <row r="145" spans="1:44" s="58" customFormat="1" ht="13.5" customHeight="1" x14ac:dyDescent="0.25">
      <c r="A145" s="57"/>
      <c r="AM145" s="59"/>
      <c r="AN145" s="60"/>
      <c r="AO145" s="60"/>
      <c r="AP145" s="60"/>
      <c r="AQ145" s="60"/>
      <c r="AR145" s="60"/>
    </row>
    <row r="146" spans="1:44" s="58" customFormat="1" ht="13.5" customHeight="1" x14ac:dyDescent="0.25">
      <c r="A146" s="57"/>
      <c r="AM146" s="59"/>
      <c r="AN146" s="60"/>
      <c r="AO146" s="60"/>
      <c r="AP146" s="60"/>
      <c r="AQ146" s="60"/>
      <c r="AR146" s="60"/>
    </row>
    <row r="147" spans="1:44" s="58" customFormat="1" ht="13.5" customHeight="1" x14ac:dyDescent="0.25">
      <c r="A147" s="57"/>
      <c r="AM147" s="59"/>
      <c r="AN147" s="60"/>
      <c r="AO147" s="60"/>
      <c r="AP147" s="60"/>
      <c r="AQ147" s="60"/>
      <c r="AR147" s="60"/>
    </row>
    <row r="148" spans="1:44" s="58" customFormat="1" ht="13.5" customHeight="1" x14ac:dyDescent="0.25">
      <c r="A148" s="57"/>
      <c r="AM148" s="59"/>
      <c r="AN148" s="60"/>
      <c r="AO148" s="60"/>
      <c r="AP148" s="60"/>
      <c r="AQ148" s="60"/>
      <c r="AR148" s="60"/>
    </row>
    <row r="149" spans="1:44" s="58" customFormat="1" ht="13.5" customHeight="1" x14ac:dyDescent="0.25">
      <c r="A149" s="57"/>
      <c r="AM149" s="59"/>
      <c r="AN149" s="60"/>
      <c r="AO149" s="60"/>
      <c r="AP149" s="60"/>
      <c r="AQ149" s="60"/>
      <c r="AR149" s="60"/>
    </row>
    <row r="150" spans="1:44" s="58" customFormat="1" ht="13.5" customHeight="1" x14ac:dyDescent="0.25">
      <c r="A150" s="57"/>
      <c r="AM150" s="59"/>
      <c r="AN150" s="60"/>
      <c r="AO150" s="60"/>
      <c r="AP150" s="60"/>
      <c r="AQ150" s="60"/>
      <c r="AR150" s="60"/>
    </row>
    <row r="151" spans="1:44" s="58" customFormat="1" ht="13.5" customHeight="1" x14ac:dyDescent="0.25">
      <c r="A151" s="57"/>
      <c r="AM151" s="59"/>
      <c r="AN151" s="60"/>
      <c r="AO151" s="60"/>
      <c r="AP151" s="60"/>
      <c r="AQ151" s="60"/>
      <c r="AR151" s="60"/>
    </row>
    <row r="152" spans="1:44" s="58" customFormat="1" ht="13.5" customHeight="1" x14ac:dyDescent="0.25">
      <c r="A152" s="57"/>
      <c r="AM152" s="59"/>
      <c r="AN152" s="60"/>
      <c r="AO152" s="60"/>
      <c r="AP152" s="60"/>
      <c r="AQ152" s="60"/>
      <c r="AR152" s="60"/>
    </row>
    <row r="153" spans="1:44" s="58" customFormat="1" ht="13.5" customHeight="1" x14ac:dyDescent="0.25">
      <c r="A153" s="57"/>
      <c r="AM153" s="59"/>
      <c r="AN153" s="60"/>
      <c r="AO153" s="60"/>
      <c r="AP153" s="60"/>
      <c r="AQ153" s="60"/>
      <c r="AR153" s="60"/>
    </row>
    <row r="154" spans="1:44" s="58" customFormat="1" ht="13.5" customHeight="1" x14ac:dyDescent="0.25">
      <c r="A154" s="57"/>
      <c r="AM154" s="59"/>
      <c r="AN154" s="60"/>
      <c r="AO154" s="60"/>
      <c r="AP154" s="60"/>
      <c r="AQ154" s="60"/>
      <c r="AR154" s="60"/>
    </row>
    <row r="155" spans="1:44" s="58" customFormat="1" ht="13.5" customHeight="1" x14ac:dyDescent="0.25">
      <c r="A155" s="57"/>
      <c r="AM155" s="59"/>
      <c r="AN155" s="60"/>
      <c r="AO155" s="60"/>
      <c r="AP155" s="60"/>
      <c r="AQ155" s="60"/>
      <c r="AR155" s="60"/>
    </row>
    <row r="156" spans="1:44" s="58" customFormat="1" ht="13.5" customHeight="1" x14ac:dyDescent="0.25">
      <c r="A156" s="57"/>
      <c r="AM156" s="59"/>
      <c r="AN156" s="60"/>
      <c r="AO156" s="60"/>
      <c r="AP156" s="60"/>
      <c r="AQ156" s="60"/>
      <c r="AR156" s="60"/>
    </row>
    <row r="157" spans="1:44" s="58" customFormat="1" ht="13.5" customHeight="1" x14ac:dyDescent="0.25">
      <c r="A157" s="57"/>
      <c r="AM157" s="59"/>
      <c r="AN157" s="60"/>
      <c r="AO157" s="60"/>
      <c r="AP157" s="60"/>
      <c r="AQ157" s="60"/>
      <c r="AR157" s="60"/>
    </row>
    <row r="158" spans="1:44" s="58" customFormat="1" ht="13.5" customHeight="1" x14ac:dyDescent="0.25">
      <c r="A158" s="57"/>
      <c r="AM158" s="59"/>
      <c r="AN158" s="60"/>
      <c r="AO158" s="60"/>
      <c r="AP158" s="60"/>
      <c r="AQ158" s="60"/>
      <c r="AR158" s="60"/>
    </row>
    <row r="159" spans="1:44" s="58" customFormat="1" ht="13.5" customHeight="1" x14ac:dyDescent="0.25">
      <c r="A159" s="57"/>
      <c r="AM159" s="59"/>
      <c r="AN159" s="60"/>
      <c r="AO159" s="60"/>
      <c r="AP159" s="60"/>
      <c r="AQ159" s="60"/>
      <c r="AR159" s="60"/>
    </row>
    <row r="160" spans="1:44" s="58" customFormat="1" ht="13.5" customHeight="1" x14ac:dyDescent="0.25">
      <c r="A160" s="57"/>
      <c r="AM160" s="59"/>
      <c r="AN160" s="60"/>
      <c r="AO160" s="60"/>
      <c r="AP160" s="60"/>
      <c r="AQ160" s="60"/>
      <c r="AR160" s="60"/>
    </row>
    <row r="161" spans="1:44" s="58" customFormat="1" ht="13.5" customHeight="1" x14ac:dyDescent="0.25">
      <c r="A161" s="57"/>
      <c r="AM161" s="59"/>
      <c r="AN161" s="60"/>
      <c r="AO161" s="60"/>
      <c r="AP161" s="60"/>
      <c r="AQ161" s="60"/>
      <c r="AR161" s="60"/>
    </row>
    <row r="162" spans="1:44" s="58" customFormat="1" ht="13.5" customHeight="1" x14ac:dyDescent="0.25">
      <c r="A162" s="57"/>
      <c r="AM162" s="59"/>
      <c r="AN162" s="60"/>
      <c r="AO162" s="60"/>
      <c r="AP162" s="60"/>
      <c r="AQ162" s="60"/>
      <c r="AR162" s="60"/>
    </row>
    <row r="163" spans="1:44" s="58" customFormat="1" ht="13.5" customHeight="1" x14ac:dyDescent="0.25">
      <c r="A163" s="57"/>
      <c r="AM163" s="59"/>
      <c r="AN163" s="60"/>
      <c r="AO163" s="60"/>
      <c r="AP163" s="60"/>
      <c r="AQ163" s="60"/>
      <c r="AR163" s="60"/>
    </row>
    <row r="164" spans="1:44" s="58" customFormat="1" ht="13.5" customHeight="1" x14ac:dyDescent="0.25">
      <c r="A164" s="57"/>
      <c r="AM164" s="59"/>
      <c r="AN164" s="60"/>
      <c r="AO164" s="60"/>
      <c r="AP164" s="60"/>
      <c r="AQ164" s="60"/>
      <c r="AR164" s="60"/>
    </row>
    <row r="165" spans="1:44" s="58" customFormat="1" ht="13.5" customHeight="1" x14ac:dyDescent="0.25">
      <c r="A165" s="57"/>
      <c r="AM165" s="59"/>
      <c r="AN165" s="60"/>
      <c r="AO165" s="60"/>
      <c r="AP165" s="60"/>
      <c r="AQ165" s="60"/>
      <c r="AR165" s="60"/>
    </row>
    <row r="166" spans="1:44" s="58" customFormat="1" ht="13.5" customHeight="1" x14ac:dyDescent="0.25">
      <c r="A166" s="57"/>
      <c r="AM166" s="59"/>
      <c r="AN166" s="60"/>
      <c r="AO166" s="60"/>
      <c r="AP166" s="60"/>
      <c r="AQ166" s="60"/>
      <c r="AR166" s="60"/>
    </row>
    <row r="167" spans="1:44" s="58" customFormat="1" ht="13.5" customHeight="1" x14ac:dyDescent="0.25">
      <c r="A167" s="57"/>
      <c r="AM167" s="59"/>
      <c r="AN167" s="60"/>
      <c r="AO167" s="60"/>
      <c r="AP167" s="60"/>
      <c r="AQ167" s="60"/>
      <c r="AR167" s="60"/>
    </row>
    <row r="168" spans="1:44" s="58" customFormat="1" ht="13.5" customHeight="1" x14ac:dyDescent="0.25">
      <c r="A168" s="57"/>
      <c r="AM168" s="59"/>
      <c r="AN168" s="60"/>
      <c r="AO168" s="60"/>
      <c r="AP168" s="60"/>
      <c r="AQ168" s="60"/>
      <c r="AR168" s="60"/>
    </row>
    <row r="169" spans="1:44" s="58" customFormat="1" x14ac:dyDescent="0.25">
      <c r="A169" s="57"/>
      <c r="AM169" s="59"/>
      <c r="AN169" s="60"/>
      <c r="AO169" s="60"/>
      <c r="AP169" s="60"/>
      <c r="AQ169" s="60"/>
      <c r="AR169" s="60"/>
    </row>
    <row r="170" spans="1:44" s="58" customFormat="1" x14ac:dyDescent="0.25">
      <c r="A170" s="57"/>
      <c r="AM170" s="59"/>
      <c r="AN170" s="60"/>
      <c r="AO170" s="60"/>
      <c r="AP170" s="60"/>
      <c r="AQ170" s="60"/>
      <c r="AR170" s="60"/>
    </row>
    <row r="171" spans="1:44" s="58" customFormat="1" x14ac:dyDescent="0.25">
      <c r="A171" s="57"/>
      <c r="AM171" s="59"/>
      <c r="AN171" s="60"/>
      <c r="AO171" s="60"/>
      <c r="AP171" s="60"/>
      <c r="AQ171" s="60"/>
      <c r="AR171" s="60"/>
    </row>
    <row r="172" spans="1:44" s="58" customFormat="1" x14ac:dyDescent="0.25">
      <c r="A172" s="57"/>
      <c r="AM172" s="59"/>
      <c r="AN172" s="60"/>
      <c r="AO172" s="60"/>
      <c r="AP172" s="60"/>
      <c r="AQ172" s="60"/>
      <c r="AR172" s="60"/>
    </row>
    <row r="173" spans="1:44" s="58" customFormat="1" x14ac:dyDescent="0.25">
      <c r="A173" s="57"/>
      <c r="AM173" s="59"/>
      <c r="AN173" s="60"/>
      <c r="AO173" s="60"/>
      <c r="AP173" s="60"/>
      <c r="AQ173" s="60"/>
      <c r="AR173" s="60"/>
    </row>
    <row r="174" spans="1:44" s="58" customFormat="1" x14ac:dyDescent="0.25">
      <c r="A174" s="57"/>
      <c r="AM174" s="59"/>
      <c r="AN174" s="60"/>
      <c r="AO174" s="60"/>
      <c r="AP174" s="60"/>
      <c r="AQ174" s="60"/>
      <c r="AR174" s="60"/>
    </row>
    <row r="175" spans="1:44" s="58" customFormat="1" x14ac:dyDescent="0.25">
      <c r="A175" s="57"/>
      <c r="AM175" s="59"/>
      <c r="AN175" s="60"/>
      <c r="AO175" s="60"/>
      <c r="AP175" s="60"/>
      <c r="AQ175" s="60"/>
      <c r="AR175" s="60"/>
    </row>
    <row r="176" spans="1:44" s="58" customFormat="1" x14ac:dyDescent="0.25">
      <c r="A176" s="57"/>
      <c r="AM176" s="59"/>
      <c r="AN176" s="60"/>
      <c r="AO176" s="60"/>
      <c r="AP176" s="60"/>
      <c r="AQ176" s="60"/>
      <c r="AR176" s="60"/>
    </row>
    <row r="177" spans="1:44" s="58" customFormat="1" x14ac:dyDescent="0.25">
      <c r="A177" s="57"/>
      <c r="AM177" s="59"/>
      <c r="AN177" s="60"/>
      <c r="AO177" s="60"/>
      <c r="AP177" s="60"/>
      <c r="AQ177" s="60"/>
      <c r="AR177" s="60"/>
    </row>
    <row r="178" spans="1:44" s="58" customFormat="1" x14ac:dyDescent="0.25">
      <c r="A178" s="57"/>
      <c r="AM178" s="59"/>
      <c r="AN178" s="60"/>
      <c r="AO178" s="60"/>
      <c r="AP178" s="60"/>
      <c r="AQ178" s="60"/>
      <c r="AR178" s="60"/>
    </row>
    <row r="179" spans="1:44" s="58" customFormat="1" x14ac:dyDescent="0.25">
      <c r="A179" s="57"/>
      <c r="AM179" s="59"/>
      <c r="AN179" s="60"/>
      <c r="AO179" s="60"/>
      <c r="AP179" s="60"/>
      <c r="AQ179" s="60"/>
      <c r="AR179" s="60"/>
    </row>
    <row r="180" spans="1:44" s="58" customFormat="1" x14ac:dyDescent="0.25">
      <c r="A180" s="57"/>
      <c r="AM180" s="59"/>
      <c r="AN180" s="60"/>
      <c r="AO180" s="60"/>
      <c r="AP180" s="60"/>
      <c r="AQ180" s="60"/>
      <c r="AR180" s="60"/>
    </row>
    <row r="181" spans="1:44" s="58" customFormat="1" x14ac:dyDescent="0.25">
      <c r="A181" s="57"/>
      <c r="AM181" s="59"/>
      <c r="AN181" s="60"/>
      <c r="AO181" s="60"/>
      <c r="AP181" s="60"/>
      <c r="AQ181" s="60"/>
      <c r="AR181" s="60"/>
    </row>
    <row r="182" spans="1:44" s="58" customFormat="1" hidden="1" x14ac:dyDescent="0.25">
      <c r="A182" s="57"/>
      <c r="AM182" s="59"/>
      <c r="AN182" s="60"/>
      <c r="AO182" s="60"/>
      <c r="AP182" s="60"/>
      <c r="AQ182" s="60"/>
      <c r="AR182" s="60"/>
    </row>
    <row r="183" spans="1:44" s="58" customFormat="1" hidden="1" x14ac:dyDescent="0.25">
      <c r="A183" s="57"/>
      <c r="AM183" s="59"/>
      <c r="AN183" s="60"/>
      <c r="AO183" s="60"/>
      <c r="AP183" s="60"/>
      <c r="AQ183" s="60"/>
      <c r="AR183" s="60"/>
    </row>
    <row r="184" spans="1:44" s="58" customFormat="1" hidden="1" x14ac:dyDescent="0.25">
      <c r="A184" s="57"/>
      <c r="AM184" s="59"/>
      <c r="AN184" s="60"/>
      <c r="AO184" s="60"/>
      <c r="AP184" s="60"/>
      <c r="AQ184" s="60"/>
      <c r="AR184" s="60"/>
    </row>
    <row r="185" spans="1:44" s="58" customFormat="1" x14ac:dyDescent="0.25">
      <c r="A185" s="57"/>
      <c r="AM185" s="59"/>
      <c r="AN185" s="60"/>
      <c r="AO185" s="60"/>
      <c r="AP185" s="60"/>
      <c r="AQ185" s="60"/>
      <c r="AR185" s="60"/>
    </row>
    <row r="186" spans="1:44" s="58" customFormat="1" x14ac:dyDescent="0.25">
      <c r="A186" s="57"/>
      <c r="AM186" s="59"/>
      <c r="AN186" s="60"/>
      <c r="AO186" s="60"/>
      <c r="AP186" s="60"/>
      <c r="AQ186" s="60"/>
      <c r="AR186" s="60"/>
    </row>
    <row r="187" spans="1:44" s="58" customFormat="1" x14ac:dyDescent="0.25">
      <c r="A187" s="57"/>
      <c r="AM187" s="59"/>
      <c r="AN187" s="60"/>
      <c r="AO187" s="60"/>
      <c r="AP187" s="60"/>
      <c r="AQ187" s="60"/>
      <c r="AR187" s="60"/>
    </row>
    <row r="188" spans="1:44" s="58" customFormat="1" hidden="1" x14ac:dyDescent="0.25">
      <c r="A188" s="57"/>
      <c r="AM188" s="59"/>
      <c r="AN188" s="60"/>
      <c r="AO188" s="60"/>
      <c r="AP188" s="60"/>
      <c r="AQ188" s="60"/>
      <c r="AR188" s="60"/>
    </row>
    <row r="189" spans="1:44" s="58" customFormat="1" hidden="1" x14ac:dyDescent="0.25">
      <c r="A189" s="57"/>
      <c r="AM189" s="59"/>
      <c r="AN189" s="60"/>
      <c r="AO189" s="60"/>
      <c r="AP189" s="60"/>
      <c r="AQ189" s="60"/>
      <c r="AR189" s="60"/>
    </row>
    <row r="190" spans="1:44" s="58" customFormat="1" x14ac:dyDescent="0.25">
      <c r="A190" s="57"/>
      <c r="AM190" s="59"/>
      <c r="AN190" s="60"/>
      <c r="AO190" s="60"/>
      <c r="AP190" s="60"/>
      <c r="AQ190" s="60"/>
      <c r="AR190" s="60"/>
    </row>
    <row r="191" spans="1:44" s="58" customFormat="1" x14ac:dyDescent="0.25">
      <c r="A191" s="57"/>
      <c r="AM191" s="59"/>
      <c r="AN191" s="60"/>
      <c r="AO191" s="60"/>
      <c r="AP191" s="60"/>
      <c r="AQ191" s="60"/>
      <c r="AR191" s="60"/>
    </row>
    <row r="192" spans="1:44" s="58" customFormat="1" x14ac:dyDescent="0.25">
      <c r="A192" s="57"/>
      <c r="AM192" s="59"/>
      <c r="AN192" s="60"/>
      <c r="AO192" s="60"/>
      <c r="AP192" s="60"/>
      <c r="AQ192" s="60"/>
      <c r="AR192" s="60"/>
    </row>
    <row r="193" spans="1:44" s="58" customFormat="1" x14ac:dyDescent="0.25">
      <c r="A193" s="57"/>
      <c r="AM193" s="59"/>
      <c r="AN193" s="60"/>
      <c r="AO193" s="60"/>
      <c r="AP193" s="60"/>
      <c r="AQ193" s="60"/>
      <c r="AR193" s="60"/>
    </row>
    <row r="194" spans="1:44" s="58" customFormat="1" x14ac:dyDescent="0.25">
      <c r="A194" s="57"/>
      <c r="AM194" s="59"/>
      <c r="AN194" s="60"/>
      <c r="AO194" s="60"/>
      <c r="AP194" s="60"/>
      <c r="AQ194" s="60"/>
      <c r="AR194" s="60"/>
    </row>
    <row r="195" spans="1:44" s="58" customFormat="1" x14ac:dyDescent="0.25">
      <c r="A195" s="57"/>
      <c r="AM195" s="59"/>
      <c r="AN195" s="60"/>
      <c r="AO195" s="60"/>
      <c r="AP195" s="60"/>
      <c r="AQ195" s="60"/>
      <c r="AR195" s="60"/>
    </row>
    <row r="196" spans="1:44" s="58" customFormat="1" x14ac:dyDescent="0.25">
      <c r="A196" s="57"/>
      <c r="AM196" s="59"/>
      <c r="AN196" s="60"/>
      <c r="AO196" s="60"/>
      <c r="AP196" s="60"/>
      <c r="AQ196" s="60"/>
      <c r="AR196" s="60"/>
    </row>
    <row r="197" spans="1:44" s="58" customFormat="1" x14ac:dyDescent="0.25">
      <c r="A197" s="57"/>
      <c r="AM197" s="59"/>
      <c r="AN197" s="60"/>
      <c r="AO197" s="60"/>
      <c r="AP197" s="60"/>
      <c r="AQ197" s="60"/>
      <c r="AR197" s="60"/>
    </row>
    <row r="198" spans="1:44" s="58" customFormat="1" x14ac:dyDescent="0.25">
      <c r="A198" s="57"/>
      <c r="AM198" s="59"/>
      <c r="AN198" s="60"/>
      <c r="AO198" s="60"/>
      <c r="AP198" s="60"/>
      <c r="AQ198" s="60"/>
      <c r="AR198" s="60"/>
    </row>
    <row r="199" spans="1:44" s="58" customFormat="1" x14ac:dyDescent="0.25">
      <c r="A199" s="57"/>
      <c r="AM199" s="59"/>
      <c r="AN199" s="60"/>
      <c r="AO199" s="60"/>
      <c r="AP199" s="60"/>
      <c r="AQ199" s="60"/>
      <c r="AR199" s="60"/>
    </row>
    <row r="200" spans="1:44" s="58" customFormat="1" x14ac:dyDescent="0.25">
      <c r="A200" s="57"/>
      <c r="AM200" s="59"/>
      <c r="AN200" s="60"/>
      <c r="AO200" s="60"/>
      <c r="AP200" s="60"/>
      <c r="AQ200" s="60"/>
      <c r="AR200" s="60"/>
    </row>
    <row r="201" spans="1:44" s="58" customFormat="1" x14ac:dyDescent="0.25">
      <c r="A201" s="57"/>
      <c r="AM201" s="59"/>
      <c r="AN201" s="60"/>
      <c r="AO201" s="60"/>
      <c r="AP201" s="60"/>
      <c r="AQ201" s="60"/>
      <c r="AR201" s="60"/>
    </row>
    <row r="202" spans="1:44" s="58" customFormat="1" x14ac:dyDescent="0.25">
      <c r="A202" s="57"/>
      <c r="AM202" s="59"/>
      <c r="AN202" s="60"/>
      <c r="AO202" s="60"/>
      <c r="AP202" s="60"/>
      <c r="AQ202" s="60"/>
      <c r="AR202" s="60"/>
    </row>
    <row r="203" spans="1:44" s="58" customFormat="1" x14ac:dyDescent="0.25">
      <c r="A203" s="57"/>
      <c r="AM203" s="59"/>
      <c r="AN203" s="60"/>
      <c r="AO203" s="60"/>
      <c r="AP203" s="60"/>
      <c r="AQ203" s="60"/>
      <c r="AR203" s="60"/>
    </row>
    <row r="204" spans="1:44" s="58" customFormat="1" x14ac:dyDescent="0.25">
      <c r="A204" s="57"/>
      <c r="AM204" s="59"/>
      <c r="AN204" s="60"/>
      <c r="AO204" s="60"/>
      <c r="AP204" s="60"/>
      <c r="AQ204" s="60"/>
      <c r="AR204" s="60"/>
    </row>
    <row r="205" spans="1:44" s="58" customFormat="1" x14ac:dyDescent="0.25">
      <c r="A205" s="57"/>
      <c r="AM205" s="59"/>
      <c r="AN205" s="60"/>
      <c r="AO205" s="60"/>
      <c r="AP205" s="60"/>
      <c r="AQ205" s="60"/>
      <c r="AR205" s="60"/>
    </row>
    <row r="206" spans="1:44" s="58" customFormat="1" x14ac:dyDescent="0.25">
      <c r="A206" s="57"/>
      <c r="AM206" s="59"/>
      <c r="AN206" s="60"/>
      <c r="AO206" s="60"/>
      <c r="AP206" s="60"/>
      <c r="AQ206" s="60"/>
      <c r="AR206" s="60"/>
    </row>
    <row r="207" spans="1:44" s="58" customFormat="1" x14ac:dyDescent="0.25">
      <c r="A207" s="57"/>
      <c r="AM207" s="59"/>
      <c r="AN207" s="60"/>
      <c r="AO207" s="60"/>
      <c r="AP207" s="60"/>
      <c r="AQ207" s="60"/>
      <c r="AR207" s="60"/>
    </row>
    <row r="208" spans="1:44" s="58" customFormat="1" x14ac:dyDescent="0.25">
      <c r="A208" s="57"/>
      <c r="AM208" s="59"/>
      <c r="AN208" s="60"/>
      <c r="AO208" s="60"/>
      <c r="AP208" s="60"/>
      <c r="AQ208" s="60"/>
      <c r="AR208" s="60"/>
    </row>
    <row r="209" spans="1:44" s="58" customFormat="1" x14ac:dyDescent="0.25">
      <c r="A209" s="57"/>
      <c r="AM209" s="59"/>
      <c r="AN209" s="60"/>
      <c r="AO209" s="60"/>
      <c r="AP209" s="60"/>
      <c r="AQ209" s="60"/>
      <c r="AR209" s="60"/>
    </row>
    <row r="210" spans="1:44" s="58" customFormat="1" x14ac:dyDescent="0.25">
      <c r="A210" s="57"/>
      <c r="AM210" s="59"/>
      <c r="AN210" s="60"/>
      <c r="AO210" s="60"/>
      <c r="AP210" s="60"/>
      <c r="AQ210" s="60"/>
      <c r="AR210" s="60"/>
    </row>
    <row r="211" spans="1:44" s="58" customFormat="1" x14ac:dyDescent="0.25">
      <c r="A211" s="57"/>
      <c r="AM211" s="59"/>
      <c r="AN211" s="60"/>
      <c r="AO211" s="60"/>
      <c r="AP211" s="60"/>
      <c r="AQ211" s="60"/>
      <c r="AR211" s="60"/>
    </row>
    <row r="212" spans="1:44" s="58" customFormat="1" x14ac:dyDescent="0.25">
      <c r="A212" s="57"/>
      <c r="AM212" s="59"/>
      <c r="AN212" s="60"/>
      <c r="AO212" s="60"/>
      <c r="AP212" s="60"/>
      <c r="AQ212" s="60"/>
      <c r="AR212" s="60"/>
    </row>
    <row r="213" spans="1:44" s="58" customFormat="1" x14ac:dyDescent="0.25">
      <c r="A213" s="57"/>
      <c r="AM213" s="59"/>
      <c r="AN213" s="60"/>
      <c r="AO213" s="60"/>
      <c r="AP213" s="60"/>
      <c r="AQ213" s="60"/>
      <c r="AR213" s="60"/>
    </row>
    <row r="214" spans="1:44" s="58" customFormat="1" x14ac:dyDescent="0.25">
      <c r="A214" s="57"/>
      <c r="AM214" s="59"/>
      <c r="AN214" s="60"/>
      <c r="AO214" s="60"/>
      <c r="AP214" s="60"/>
      <c r="AQ214" s="60"/>
      <c r="AR214" s="60"/>
    </row>
    <row r="215" spans="1:44" s="58" customFormat="1" x14ac:dyDescent="0.25">
      <c r="A215" s="57"/>
      <c r="AM215" s="59"/>
      <c r="AN215" s="60"/>
      <c r="AO215" s="60"/>
      <c r="AP215" s="60"/>
      <c r="AQ215" s="60"/>
      <c r="AR215" s="60"/>
    </row>
    <row r="216" spans="1:44" s="58" customFormat="1" x14ac:dyDescent="0.25">
      <c r="A216" s="57"/>
      <c r="AM216" s="59"/>
      <c r="AN216" s="60"/>
      <c r="AO216" s="60"/>
      <c r="AP216" s="60"/>
      <c r="AQ216" s="60"/>
      <c r="AR216" s="60"/>
    </row>
    <row r="217" spans="1:44" s="58" customFormat="1" x14ac:dyDescent="0.25">
      <c r="A217" s="57"/>
      <c r="AM217" s="59"/>
      <c r="AN217" s="60"/>
      <c r="AO217" s="60"/>
      <c r="AP217" s="60"/>
      <c r="AQ217" s="60"/>
      <c r="AR217" s="60"/>
    </row>
    <row r="218" spans="1:44" s="58" customFormat="1" x14ac:dyDescent="0.25">
      <c r="A218" s="57"/>
      <c r="AM218" s="59"/>
      <c r="AN218" s="60"/>
      <c r="AO218" s="60"/>
      <c r="AP218" s="60"/>
      <c r="AQ218" s="60"/>
      <c r="AR218" s="60"/>
    </row>
    <row r="219" spans="1:44" s="58" customFormat="1" x14ac:dyDescent="0.25">
      <c r="A219" s="57"/>
      <c r="AM219" s="59"/>
      <c r="AN219" s="60"/>
      <c r="AO219" s="60"/>
      <c r="AP219" s="60"/>
      <c r="AQ219" s="60"/>
      <c r="AR219" s="60"/>
    </row>
    <row r="220" spans="1:44" s="58" customFormat="1" x14ac:dyDescent="0.25">
      <c r="A220" s="57"/>
      <c r="AM220" s="59"/>
      <c r="AN220" s="60"/>
      <c r="AO220" s="60"/>
      <c r="AP220" s="60"/>
      <c r="AQ220" s="60"/>
      <c r="AR220" s="60"/>
    </row>
    <row r="221" spans="1:44" s="58" customFormat="1" x14ac:dyDescent="0.25">
      <c r="A221" s="57"/>
      <c r="AM221" s="59"/>
      <c r="AN221" s="60"/>
      <c r="AO221" s="60"/>
      <c r="AP221" s="60"/>
      <c r="AQ221" s="60"/>
      <c r="AR221" s="60"/>
    </row>
    <row r="222" spans="1:44" s="58" customFormat="1" x14ac:dyDescent="0.25">
      <c r="A222" s="57"/>
      <c r="AM222" s="59"/>
      <c r="AN222" s="60"/>
      <c r="AO222" s="60"/>
      <c r="AP222" s="60"/>
      <c r="AQ222" s="60"/>
      <c r="AR222" s="60"/>
    </row>
    <row r="223" spans="1:44" s="58" customFormat="1" x14ac:dyDescent="0.25">
      <c r="A223" s="57"/>
      <c r="AM223" s="59"/>
      <c r="AN223" s="60"/>
      <c r="AO223" s="60"/>
      <c r="AP223" s="60"/>
      <c r="AQ223" s="60"/>
      <c r="AR223" s="60"/>
    </row>
    <row r="224" spans="1:44" s="58" customFormat="1" x14ac:dyDescent="0.25">
      <c r="A224" s="57"/>
      <c r="AM224" s="59"/>
      <c r="AN224" s="60"/>
      <c r="AO224" s="60"/>
      <c r="AP224" s="60"/>
      <c r="AQ224" s="60"/>
      <c r="AR224" s="60"/>
    </row>
    <row r="225" spans="1:44" s="58" customFormat="1" x14ac:dyDescent="0.25">
      <c r="A225" s="57"/>
      <c r="AM225" s="59"/>
      <c r="AN225" s="60"/>
      <c r="AO225" s="60"/>
      <c r="AP225" s="60"/>
      <c r="AQ225" s="60"/>
      <c r="AR225" s="60"/>
    </row>
    <row r="226" spans="1:44" s="58" customFormat="1" x14ac:dyDescent="0.25">
      <c r="A226" s="57"/>
      <c r="AM226" s="59"/>
      <c r="AN226" s="60"/>
      <c r="AO226" s="60"/>
      <c r="AP226" s="60"/>
      <c r="AQ226" s="60"/>
      <c r="AR226" s="60"/>
    </row>
    <row r="227" spans="1:44" s="58" customFormat="1" x14ac:dyDescent="0.25">
      <c r="A227" s="57"/>
      <c r="AM227" s="59"/>
      <c r="AN227" s="60"/>
      <c r="AO227" s="60"/>
      <c r="AP227" s="60"/>
      <c r="AQ227" s="60"/>
      <c r="AR227" s="60"/>
    </row>
    <row r="228" spans="1:44" s="58" customFormat="1" x14ac:dyDescent="0.25">
      <c r="A228" s="57"/>
      <c r="AM228" s="59"/>
      <c r="AN228" s="60"/>
      <c r="AO228" s="60"/>
      <c r="AP228" s="60"/>
      <c r="AQ228" s="60"/>
      <c r="AR228" s="60"/>
    </row>
    <row r="229" spans="1:44" s="58" customFormat="1" x14ac:dyDescent="0.25">
      <c r="A229" s="57"/>
      <c r="AM229" s="59"/>
      <c r="AN229" s="60"/>
      <c r="AO229" s="60"/>
      <c r="AP229" s="60"/>
      <c r="AQ229" s="60"/>
      <c r="AR229" s="60"/>
    </row>
    <row r="230" spans="1:44" s="58" customFormat="1" x14ac:dyDescent="0.25">
      <c r="A230" s="57"/>
      <c r="AM230" s="59"/>
      <c r="AN230" s="60"/>
      <c r="AO230" s="60"/>
      <c r="AP230" s="60"/>
      <c r="AQ230" s="60"/>
      <c r="AR230" s="60"/>
    </row>
    <row r="231" spans="1:44" s="58" customFormat="1" x14ac:dyDescent="0.25">
      <c r="A231" s="57"/>
      <c r="AM231" s="59"/>
      <c r="AN231" s="60"/>
      <c r="AO231" s="60"/>
      <c r="AP231" s="60"/>
      <c r="AQ231" s="60"/>
      <c r="AR231" s="60"/>
    </row>
    <row r="232" spans="1:44" s="58" customFormat="1" x14ac:dyDescent="0.25">
      <c r="A232" s="57"/>
      <c r="AM232" s="59"/>
      <c r="AN232" s="60"/>
      <c r="AO232" s="60"/>
      <c r="AP232" s="60"/>
      <c r="AQ232" s="60"/>
      <c r="AR232" s="60"/>
    </row>
    <row r="233" spans="1:44" s="58" customFormat="1" x14ac:dyDescent="0.25">
      <c r="A233" s="57"/>
      <c r="AM233" s="59"/>
      <c r="AN233" s="60"/>
      <c r="AO233" s="60"/>
      <c r="AP233" s="60"/>
      <c r="AQ233" s="60"/>
      <c r="AR233" s="60"/>
    </row>
    <row r="234" spans="1:44" s="58" customFormat="1" x14ac:dyDescent="0.25">
      <c r="A234" s="57"/>
      <c r="AM234" s="59"/>
      <c r="AN234" s="60"/>
      <c r="AO234" s="60"/>
      <c r="AP234" s="60"/>
      <c r="AQ234" s="60"/>
      <c r="AR234" s="60"/>
    </row>
    <row r="235" spans="1:44" s="58" customFormat="1" x14ac:dyDescent="0.25">
      <c r="A235" s="57"/>
      <c r="AM235" s="59"/>
      <c r="AN235" s="60"/>
      <c r="AO235" s="60"/>
      <c r="AP235" s="60"/>
      <c r="AQ235" s="60"/>
      <c r="AR235" s="60"/>
    </row>
    <row r="236" spans="1:44" s="58" customFormat="1" x14ac:dyDescent="0.25">
      <c r="A236" s="57"/>
      <c r="AM236" s="59"/>
      <c r="AN236" s="60"/>
      <c r="AO236" s="60"/>
      <c r="AP236" s="60"/>
      <c r="AQ236" s="60"/>
      <c r="AR236" s="60"/>
    </row>
    <row r="237" spans="1:44" s="58" customFormat="1" x14ac:dyDescent="0.25">
      <c r="A237" s="57"/>
      <c r="AM237" s="59"/>
      <c r="AN237" s="60"/>
      <c r="AO237" s="60"/>
      <c r="AP237" s="60"/>
      <c r="AQ237" s="60"/>
      <c r="AR237" s="60"/>
    </row>
    <row r="238" spans="1:44" s="58" customFormat="1" x14ac:dyDescent="0.25">
      <c r="A238" s="57"/>
      <c r="AM238" s="59"/>
      <c r="AN238" s="60"/>
      <c r="AO238" s="60"/>
      <c r="AP238" s="60"/>
      <c r="AQ238" s="60"/>
      <c r="AR238" s="60"/>
    </row>
    <row r="239" spans="1:44" s="58" customFormat="1" x14ac:dyDescent="0.25">
      <c r="A239" s="57"/>
      <c r="AM239" s="59"/>
      <c r="AN239" s="60"/>
      <c r="AO239" s="60"/>
      <c r="AP239" s="60"/>
      <c r="AQ239" s="60"/>
      <c r="AR239" s="60"/>
    </row>
    <row r="240" spans="1:44" s="58" customFormat="1" x14ac:dyDescent="0.25">
      <c r="A240" s="57"/>
      <c r="AM240" s="59"/>
      <c r="AN240" s="60"/>
      <c r="AO240" s="60"/>
      <c r="AP240" s="60"/>
      <c r="AQ240" s="60"/>
      <c r="AR240" s="60"/>
    </row>
    <row r="241" spans="1:44" s="58" customFormat="1" x14ac:dyDescent="0.25">
      <c r="A241" s="57"/>
      <c r="AM241" s="59"/>
      <c r="AN241" s="60"/>
      <c r="AO241" s="60"/>
      <c r="AP241" s="60"/>
      <c r="AQ241" s="60"/>
      <c r="AR241" s="60"/>
    </row>
    <row r="242" spans="1:44" s="58" customFormat="1" x14ac:dyDescent="0.25">
      <c r="A242" s="57"/>
      <c r="AM242" s="59"/>
      <c r="AN242" s="60"/>
      <c r="AO242" s="60"/>
      <c r="AP242" s="60"/>
      <c r="AQ242" s="60"/>
      <c r="AR242" s="60"/>
    </row>
    <row r="243" spans="1:44" s="58" customFormat="1" x14ac:dyDescent="0.25">
      <c r="A243" s="57"/>
      <c r="AM243" s="59"/>
      <c r="AN243" s="60"/>
      <c r="AO243" s="60"/>
      <c r="AP243" s="60"/>
      <c r="AQ243" s="60"/>
      <c r="AR243" s="60"/>
    </row>
    <row r="244" spans="1:44" s="58" customFormat="1" x14ac:dyDescent="0.25">
      <c r="A244" s="57"/>
      <c r="AM244" s="59"/>
      <c r="AN244" s="60"/>
      <c r="AO244" s="60"/>
      <c r="AP244" s="60"/>
      <c r="AQ244" s="60"/>
      <c r="AR244" s="60"/>
    </row>
    <row r="245" spans="1:44" s="58" customFormat="1" x14ac:dyDescent="0.25">
      <c r="A245" s="57"/>
      <c r="AM245" s="59"/>
      <c r="AN245" s="60"/>
      <c r="AO245" s="60"/>
      <c r="AP245" s="60"/>
      <c r="AQ245" s="60"/>
      <c r="AR245" s="60"/>
    </row>
    <row r="246" spans="1:44" s="58" customFormat="1" x14ac:dyDescent="0.25">
      <c r="A246" s="57"/>
      <c r="AM246" s="59"/>
      <c r="AN246" s="60"/>
      <c r="AO246" s="60"/>
      <c r="AP246" s="60"/>
      <c r="AQ246" s="60"/>
      <c r="AR246" s="60"/>
    </row>
    <row r="247" spans="1:44" s="58" customFormat="1" x14ac:dyDescent="0.25">
      <c r="A247" s="57"/>
      <c r="AM247" s="59"/>
      <c r="AN247" s="60"/>
      <c r="AO247" s="60"/>
      <c r="AP247" s="60"/>
      <c r="AQ247" s="60"/>
      <c r="AR247" s="60"/>
    </row>
    <row r="248" spans="1:44" s="58" customFormat="1" x14ac:dyDescent="0.25">
      <c r="A248" s="57"/>
      <c r="AM248" s="59"/>
      <c r="AN248" s="60"/>
      <c r="AO248" s="60"/>
      <c r="AP248" s="60"/>
      <c r="AQ248" s="60"/>
      <c r="AR248" s="60"/>
    </row>
    <row r="249" spans="1:44" s="58" customFormat="1" x14ac:dyDescent="0.25">
      <c r="A249" s="57"/>
      <c r="AM249" s="59"/>
      <c r="AN249" s="60"/>
      <c r="AO249" s="60"/>
      <c r="AP249" s="60"/>
      <c r="AQ249" s="60"/>
      <c r="AR249" s="60"/>
    </row>
    <row r="250" spans="1:44" s="58" customFormat="1" x14ac:dyDescent="0.25">
      <c r="A250" s="57"/>
      <c r="AM250" s="59"/>
      <c r="AN250" s="60"/>
      <c r="AO250" s="60"/>
      <c r="AP250" s="60"/>
      <c r="AQ250" s="60"/>
      <c r="AR250" s="60"/>
    </row>
    <row r="251" spans="1:44" s="58" customFormat="1" x14ac:dyDescent="0.25">
      <c r="A251" s="57"/>
      <c r="AM251" s="59"/>
      <c r="AN251" s="60"/>
      <c r="AO251" s="60"/>
      <c r="AP251" s="60"/>
      <c r="AQ251" s="60"/>
      <c r="AR251" s="60"/>
    </row>
    <row r="252" spans="1:44" s="58" customFormat="1" x14ac:dyDescent="0.25">
      <c r="A252" s="57"/>
      <c r="AM252" s="59"/>
      <c r="AN252" s="60"/>
      <c r="AO252" s="60"/>
      <c r="AP252" s="60"/>
      <c r="AQ252" s="60"/>
      <c r="AR252" s="60"/>
    </row>
    <row r="253" spans="1:44" s="58" customFormat="1" x14ac:dyDescent="0.25">
      <c r="A253" s="57"/>
      <c r="AM253" s="59"/>
      <c r="AN253" s="60"/>
      <c r="AO253" s="60"/>
      <c r="AP253" s="60"/>
      <c r="AQ253" s="60"/>
      <c r="AR253" s="60"/>
    </row>
    <row r="254" spans="1:44" s="58" customFormat="1" x14ac:dyDescent="0.25">
      <c r="A254" s="57"/>
      <c r="AM254" s="59"/>
      <c r="AN254" s="60"/>
      <c r="AO254" s="60"/>
      <c r="AP254" s="60"/>
      <c r="AQ254" s="60"/>
      <c r="AR254" s="60"/>
    </row>
    <row r="255" spans="1:44" s="58" customFormat="1" x14ac:dyDescent="0.25">
      <c r="A255" s="57"/>
      <c r="AM255" s="59"/>
      <c r="AN255" s="60"/>
      <c r="AO255" s="60"/>
      <c r="AP255" s="60"/>
      <c r="AQ255" s="60"/>
      <c r="AR255" s="60"/>
    </row>
    <row r="256" spans="1:44" s="58" customFormat="1" x14ac:dyDescent="0.25">
      <c r="A256" s="57"/>
      <c r="AM256" s="59"/>
      <c r="AN256" s="60"/>
      <c r="AO256" s="60"/>
      <c r="AP256" s="60"/>
      <c r="AQ256" s="60"/>
      <c r="AR256" s="60"/>
    </row>
    <row r="257" spans="1:44" s="58" customFormat="1" x14ac:dyDescent="0.25">
      <c r="A257" s="57"/>
      <c r="AM257" s="59"/>
      <c r="AN257" s="60"/>
      <c r="AO257" s="60"/>
      <c r="AP257" s="60"/>
      <c r="AQ257" s="60"/>
      <c r="AR257" s="60"/>
    </row>
    <row r="258" spans="1:44" s="58" customFormat="1" x14ac:dyDescent="0.25">
      <c r="A258" s="57"/>
      <c r="AM258" s="59"/>
      <c r="AN258" s="60"/>
      <c r="AO258" s="60"/>
      <c r="AP258" s="60"/>
      <c r="AQ258" s="60"/>
      <c r="AR258" s="60"/>
    </row>
    <row r="259" spans="1:44" s="58" customFormat="1" x14ac:dyDescent="0.25">
      <c r="A259" s="57"/>
      <c r="AM259" s="59"/>
      <c r="AN259" s="60"/>
      <c r="AO259" s="60"/>
      <c r="AP259" s="60"/>
      <c r="AQ259" s="60"/>
      <c r="AR259" s="60"/>
    </row>
    <row r="260" spans="1:44" s="58" customFormat="1" x14ac:dyDescent="0.25">
      <c r="A260" s="57"/>
      <c r="AM260" s="59"/>
      <c r="AN260" s="60"/>
      <c r="AO260" s="60"/>
      <c r="AP260" s="60"/>
      <c r="AQ260" s="60"/>
      <c r="AR260" s="60"/>
    </row>
    <row r="261" spans="1:44" s="58" customFormat="1" x14ac:dyDescent="0.25">
      <c r="A261" s="57"/>
      <c r="AM261" s="59"/>
      <c r="AN261" s="60"/>
      <c r="AO261" s="60"/>
      <c r="AP261" s="60"/>
      <c r="AQ261" s="60"/>
      <c r="AR261" s="60"/>
    </row>
    <row r="262" spans="1:44" s="58" customFormat="1" x14ac:dyDescent="0.25">
      <c r="A262" s="57"/>
      <c r="AM262" s="59"/>
      <c r="AN262" s="60"/>
      <c r="AO262" s="60"/>
      <c r="AP262" s="60"/>
      <c r="AQ262" s="60"/>
      <c r="AR262" s="60"/>
    </row>
    <row r="263" spans="1:44" s="58" customFormat="1" x14ac:dyDescent="0.25">
      <c r="A263" s="57"/>
      <c r="AM263" s="59"/>
      <c r="AN263" s="60"/>
      <c r="AO263" s="60"/>
      <c r="AP263" s="60"/>
      <c r="AQ263" s="60"/>
      <c r="AR263" s="60"/>
    </row>
    <row r="264" spans="1:44" s="58" customFormat="1" x14ac:dyDescent="0.25">
      <c r="A264" s="57"/>
      <c r="AM264" s="59"/>
      <c r="AN264" s="60"/>
      <c r="AO264" s="60"/>
      <c r="AP264" s="60"/>
      <c r="AQ264" s="60"/>
      <c r="AR264" s="60"/>
    </row>
    <row r="265" spans="1:44" s="58" customFormat="1" x14ac:dyDescent="0.25">
      <c r="A265" s="57"/>
      <c r="AM265" s="59"/>
      <c r="AN265" s="60"/>
      <c r="AO265" s="60"/>
      <c r="AP265" s="60"/>
      <c r="AQ265" s="60"/>
      <c r="AR265" s="60"/>
    </row>
    <row r="266" spans="1:44" s="58" customFormat="1" x14ac:dyDescent="0.25">
      <c r="A266" s="57"/>
      <c r="AM266" s="59"/>
      <c r="AN266" s="60"/>
      <c r="AO266" s="60"/>
      <c r="AP266" s="60"/>
      <c r="AQ266" s="60"/>
      <c r="AR266" s="60"/>
    </row>
    <row r="267" spans="1:44" s="58" customFormat="1" x14ac:dyDescent="0.25">
      <c r="A267" s="57"/>
      <c r="AM267" s="59"/>
      <c r="AN267" s="60"/>
      <c r="AO267" s="60"/>
      <c r="AP267" s="60"/>
      <c r="AQ267" s="60"/>
      <c r="AR267" s="60"/>
    </row>
    <row r="268" spans="1:44" s="58" customFormat="1" x14ac:dyDescent="0.25">
      <c r="A268" s="57"/>
      <c r="AM268" s="59"/>
      <c r="AN268" s="60"/>
      <c r="AO268" s="60"/>
      <c r="AP268" s="60"/>
      <c r="AQ268" s="60"/>
      <c r="AR268" s="60"/>
    </row>
    <row r="269" spans="1:44" s="58" customFormat="1" x14ac:dyDescent="0.25">
      <c r="A269" s="57"/>
      <c r="AM269" s="59"/>
      <c r="AN269" s="60"/>
      <c r="AO269" s="60"/>
      <c r="AP269" s="60"/>
      <c r="AQ269" s="60"/>
      <c r="AR269" s="60"/>
    </row>
    <row r="270" spans="1:44" s="58" customFormat="1" x14ac:dyDescent="0.25">
      <c r="A270" s="57"/>
      <c r="AM270" s="59"/>
      <c r="AN270" s="60"/>
      <c r="AO270" s="60"/>
      <c r="AP270" s="60"/>
      <c r="AQ270" s="60"/>
      <c r="AR270" s="60"/>
    </row>
    <row r="271" spans="1:44" s="58" customFormat="1" x14ac:dyDescent="0.25">
      <c r="A271" s="57"/>
      <c r="AM271" s="59"/>
      <c r="AN271" s="60"/>
      <c r="AO271" s="60"/>
      <c r="AP271" s="60"/>
      <c r="AQ271" s="60"/>
      <c r="AR271" s="60"/>
    </row>
    <row r="272" spans="1:44" s="58" customFormat="1" x14ac:dyDescent="0.25">
      <c r="A272" s="57"/>
      <c r="AM272" s="59"/>
      <c r="AN272" s="60"/>
      <c r="AO272" s="60"/>
      <c r="AP272" s="60"/>
      <c r="AQ272" s="60"/>
      <c r="AR272" s="60"/>
    </row>
    <row r="273" spans="1:50" s="58" customFormat="1" x14ac:dyDescent="0.25">
      <c r="A273" s="57"/>
      <c r="AM273" s="59"/>
      <c r="AN273" s="60"/>
      <c r="AO273" s="60"/>
      <c r="AP273" s="60"/>
      <c r="AQ273" s="60"/>
      <c r="AR273" s="60"/>
    </row>
    <row r="274" spans="1:50" s="58" customFormat="1" x14ac:dyDescent="0.25">
      <c r="A274" s="57"/>
      <c r="AM274" s="59"/>
      <c r="AN274" s="60"/>
      <c r="AO274" s="60"/>
      <c r="AP274" s="60"/>
      <c r="AQ274" s="60"/>
      <c r="AR274" s="60"/>
    </row>
    <row r="275" spans="1:50" s="58" customFormat="1" x14ac:dyDescent="0.25">
      <c r="A275" s="57"/>
      <c r="AM275" s="59"/>
      <c r="AN275" s="60"/>
      <c r="AO275" s="60"/>
      <c r="AP275" s="60"/>
      <c r="AQ275" s="60"/>
      <c r="AR275" s="60"/>
    </row>
    <row r="276" spans="1:50" s="58" customFormat="1" x14ac:dyDescent="0.25">
      <c r="A276" s="57"/>
      <c r="AM276" s="59"/>
      <c r="AN276" s="60"/>
      <c r="AO276" s="60"/>
      <c r="AP276" s="60"/>
      <c r="AQ276" s="60"/>
      <c r="AR276" s="60"/>
    </row>
    <row r="277" spans="1:50" s="58" customFormat="1" x14ac:dyDescent="0.25">
      <c r="A277" s="57"/>
      <c r="AM277" s="59"/>
      <c r="AN277" s="60"/>
      <c r="AO277" s="60"/>
      <c r="AP277" s="60"/>
      <c r="AQ277" s="60"/>
      <c r="AR277" s="60"/>
    </row>
    <row r="278" spans="1:50" s="58" customFormat="1" x14ac:dyDescent="0.25">
      <c r="A278" s="57"/>
      <c r="AM278" s="59"/>
      <c r="AN278" s="60"/>
      <c r="AO278" s="60"/>
      <c r="AP278" s="60"/>
      <c r="AQ278" s="60"/>
      <c r="AR278" s="60"/>
    </row>
    <row r="279" spans="1:50" s="58" customFormat="1" x14ac:dyDescent="0.25">
      <c r="A279" s="57"/>
      <c r="AM279" s="59"/>
      <c r="AN279" s="60"/>
      <c r="AO279" s="60"/>
      <c r="AP279" s="60"/>
      <c r="AQ279" s="60"/>
      <c r="AR279" s="60"/>
    </row>
    <row r="280" spans="1:50" s="58" customFormat="1" x14ac:dyDescent="0.25">
      <c r="A280" s="57"/>
      <c r="AM280" s="59"/>
      <c r="AN280" s="60"/>
      <c r="AO280" s="60"/>
      <c r="AP280" s="60"/>
      <c r="AQ280" s="60"/>
      <c r="AR280" s="60"/>
    </row>
    <row r="281" spans="1:50" s="58" customFormat="1" x14ac:dyDescent="0.25">
      <c r="A281" s="57"/>
      <c r="AM281" s="59"/>
      <c r="AN281" s="60"/>
      <c r="AO281" s="60"/>
      <c r="AP281" s="60"/>
      <c r="AQ281" s="60"/>
      <c r="AR281" s="60"/>
    </row>
    <row r="282" spans="1:50" x14ac:dyDescent="0.25">
      <c r="AS282" s="58"/>
      <c r="AT282" s="58"/>
      <c r="AU282" s="58"/>
      <c r="AV282" s="58"/>
      <c r="AW282" s="58"/>
      <c r="AX282" s="58"/>
    </row>
    <row r="283" spans="1:50" x14ac:dyDescent="0.25">
      <c r="AS283" s="58"/>
      <c r="AT283" s="58"/>
      <c r="AU283" s="58"/>
      <c r="AV283" s="58"/>
      <c r="AW283" s="58"/>
      <c r="AX283" s="58"/>
    </row>
  </sheetData>
  <sheetProtection algorithmName="SHA-512" hashValue="B+xGYofBdisNw36xrTiBCFjj3YsXOVy/CE9Ki6bZVMzzS7TIDY8d2NNZ1MpmZeZqmm7VTy15PDMdADNc7HNu6g==" saltValue="w5VCwu78J5qkRKCDA6eK/Q==" spinCount="100000" sheet="1" objects="1" scenarios="1" selectLockedCells="1"/>
  <dataConsolidate/>
  <mergeCells count="108">
    <mergeCell ref="F6:N6"/>
    <mergeCell ref="S6:Z6"/>
    <mergeCell ref="F7:N7"/>
    <mergeCell ref="Q47:AJ47"/>
    <mergeCell ref="H18:AJ18"/>
    <mergeCell ref="Q26:Z26"/>
    <mergeCell ref="AB26:AJ26"/>
    <mergeCell ref="Q23:AJ23"/>
    <mergeCell ref="Q24:AJ24"/>
    <mergeCell ref="Q25:Z25"/>
    <mergeCell ref="AB25:AJ25"/>
    <mergeCell ref="F13:N13"/>
    <mergeCell ref="AC13:AJ13"/>
    <mergeCell ref="Q46:AJ46"/>
    <mergeCell ref="F14:N14"/>
    <mergeCell ref="S13:Z13"/>
    <mergeCell ref="Q22:AJ22"/>
    <mergeCell ref="S14:Z14"/>
    <mergeCell ref="AC14:AJ14"/>
    <mergeCell ref="Q56:AJ56"/>
    <mergeCell ref="Q60:AJ60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S12:Z12"/>
    <mergeCell ref="S8:Z8"/>
    <mergeCell ref="S9:Z9"/>
    <mergeCell ref="S10:Z10"/>
    <mergeCell ref="S11:Z11"/>
    <mergeCell ref="AE3:AJ3"/>
    <mergeCell ref="AC6:AJ6"/>
    <mergeCell ref="S7:Z7"/>
    <mergeCell ref="AC12:AJ12"/>
    <mergeCell ref="AC9:AJ9"/>
    <mergeCell ref="AC10:AJ10"/>
    <mergeCell ref="AC11:AJ11"/>
    <mergeCell ref="AC7:AJ7"/>
    <mergeCell ref="Q70:AJ70"/>
    <mergeCell ref="Q71:AJ71"/>
    <mergeCell ref="Q63:AA63"/>
    <mergeCell ref="AB63:AC63"/>
    <mergeCell ref="AD63:AJ63"/>
    <mergeCell ref="F15:N15"/>
    <mergeCell ref="AC15:AJ15"/>
    <mergeCell ref="S15:Z15"/>
    <mergeCell ref="H19:AJ19"/>
    <mergeCell ref="B16:AJ16"/>
    <mergeCell ref="B18:G18"/>
    <mergeCell ref="B19:G19"/>
    <mergeCell ref="Q27:AJ27"/>
    <mergeCell ref="Q28:AJ28"/>
    <mergeCell ref="Q61:AJ61"/>
    <mergeCell ref="Q69:AJ69"/>
    <mergeCell ref="Q62:AA62"/>
    <mergeCell ref="AB62:AC62"/>
    <mergeCell ref="AD62:AJ62"/>
    <mergeCell ref="Q54:AJ54"/>
    <mergeCell ref="Q57:AJ57"/>
    <mergeCell ref="Q50:AJ50"/>
    <mergeCell ref="Q51:AJ51"/>
    <mergeCell ref="Q55:AJ55"/>
    <mergeCell ref="Q48:AJ48"/>
    <mergeCell ref="Q44:AJ44"/>
    <mergeCell ref="Q45:AJ45"/>
    <mergeCell ref="Q49:AJ49"/>
    <mergeCell ref="Q29:AJ29"/>
    <mergeCell ref="Q30:AJ30"/>
    <mergeCell ref="AC8:AJ8"/>
    <mergeCell ref="Q36:AJ36"/>
    <mergeCell ref="Q38:AJ38"/>
    <mergeCell ref="Q37:AJ37"/>
    <mergeCell ref="Q31:AJ31"/>
    <mergeCell ref="Q43:V43"/>
    <mergeCell ref="W43:AA43"/>
    <mergeCell ref="AB43:AD43"/>
    <mergeCell ref="AE43:AJ43"/>
    <mergeCell ref="Q34:AJ34"/>
    <mergeCell ref="Q40:AJ40"/>
    <mergeCell ref="Q35:AJ35"/>
    <mergeCell ref="Q39:Z39"/>
    <mergeCell ref="Q41:AJ41"/>
    <mergeCell ref="Q42:AJ42"/>
    <mergeCell ref="Q33:AJ33"/>
    <mergeCell ref="Q32:AJ32"/>
    <mergeCell ref="H97:K97"/>
    <mergeCell ref="Q73:AJ73"/>
    <mergeCell ref="B90:AJ95"/>
    <mergeCell ref="Q84:AJ84"/>
    <mergeCell ref="Q78:AB78"/>
    <mergeCell ref="AE78:AJ78"/>
    <mergeCell ref="Q83:AJ83"/>
    <mergeCell ref="Q85:AJ85"/>
    <mergeCell ref="Q86:AJ86"/>
    <mergeCell ref="Z97:AJ97"/>
    <mergeCell ref="L97:M97"/>
    <mergeCell ref="N97:P97"/>
    <mergeCell ref="Q76:AB76"/>
    <mergeCell ref="Q77:AB77"/>
    <mergeCell ref="AE76:AJ76"/>
    <mergeCell ref="AE77:AJ77"/>
    <mergeCell ref="Q82:AJ82"/>
    <mergeCell ref="Q81:AJ81"/>
  </mergeCells>
  <conditionalFormatting sqref="AA98:AB98 AA96:AB96">
    <cfRule type="expression" dxfId="26" priority="91">
      <formula>$Q$56&lt;&gt;"special RAL"</formula>
    </cfRule>
  </conditionalFormatting>
  <conditionalFormatting sqref="AA88:AB89">
    <cfRule type="expression" dxfId="25" priority="90">
      <formula>$Q$56&lt;&gt;"special RAL"</formula>
    </cfRule>
  </conditionalFormatting>
  <conditionalFormatting sqref="AM195:AM1048576">
    <cfRule type="expression" dxfId="24" priority="55">
      <formula>$AM$19:$AM$98=0</formula>
    </cfRule>
  </conditionalFormatting>
  <conditionalFormatting sqref="AA39:AJ39">
    <cfRule type="expression" dxfId="23" priority="54">
      <formula>$Q$39&lt;&gt;"special"</formula>
    </cfRule>
  </conditionalFormatting>
  <conditionalFormatting sqref="AC76">
    <cfRule type="expression" dxfId="22" priority="50">
      <formula>OR($Q$76&lt;&gt;"zinc + special RAL", $Q$76&lt;&gt;"galvanisé + special RAL")</formula>
    </cfRule>
  </conditionalFormatting>
  <conditionalFormatting sqref="AC78">
    <cfRule type="expression" dxfId="21" priority="47">
      <formula>$Q$78&lt;&gt;"zinc + special RAL"</formula>
    </cfRule>
  </conditionalFormatting>
  <conditionalFormatting sqref="AC77">
    <cfRule type="expression" dxfId="20" priority="45">
      <formula>$Q$77&lt;&gt;"zinc + special RAL (outdoor special)"</formula>
    </cfRule>
  </conditionalFormatting>
  <conditionalFormatting sqref="S12:Z13 Q27 Q29:Q30">
    <cfRule type="expression" dxfId="19" priority="31">
      <formula>ISBLANK(Q12)</formula>
    </cfRule>
  </conditionalFormatting>
  <conditionalFormatting sqref="H19">
    <cfRule type="expression" dxfId="18" priority="29">
      <formula>ISBLANK(H19)</formula>
    </cfRule>
  </conditionalFormatting>
  <conditionalFormatting sqref="Q24">
    <cfRule type="expression" dxfId="17" priority="28">
      <formula>ISBLANK(Q24)</formula>
    </cfRule>
  </conditionalFormatting>
  <conditionalFormatting sqref="AD62">
    <cfRule type="expression" dxfId="16" priority="24">
      <formula>$Q$62="none"</formula>
    </cfRule>
  </conditionalFormatting>
  <conditionalFormatting sqref="AD63:AD68">
    <cfRule type="expression" dxfId="15" priority="23">
      <formula>$Q$63&lt;&gt;"other"</formula>
    </cfRule>
  </conditionalFormatting>
  <conditionalFormatting sqref="L97:M97">
    <cfRule type="expression" dxfId="14" priority="22">
      <formula>L97="-"</formula>
    </cfRule>
  </conditionalFormatting>
  <conditionalFormatting sqref="Q32:Q33">
    <cfRule type="expression" dxfId="13" priority="20">
      <formula>ISBLANK(Q32)</formula>
    </cfRule>
  </conditionalFormatting>
  <conditionalFormatting sqref="Q31">
    <cfRule type="expression" dxfId="12" priority="18">
      <formula>ISBLANK(Q31)</formula>
    </cfRule>
  </conditionalFormatting>
  <conditionalFormatting sqref="AA25">
    <cfRule type="expression" dxfId="11" priority="15">
      <formula>ISBLANK(AA25)</formula>
    </cfRule>
  </conditionalFormatting>
  <conditionalFormatting sqref="AA26">
    <cfRule type="expression" dxfId="10" priority="14">
      <formula>ISBLANK(AA26)</formula>
    </cfRule>
  </conditionalFormatting>
  <conditionalFormatting sqref="AE76:AJ78">
    <cfRule type="expression" dxfId="9" priority="12">
      <formula>AD76="RAL:"</formula>
    </cfRule>
    <cfRule type="expression" dxfId="8" priority="13">
      <formula>AD76="RAL:"</formula>
    </cfRule>
  </conditionalFormatting>
  <conditionalFormatting sqref="Z97">
    <cfRule type="expression" dxfId="7" priority="11">
      <formula>ISBLANK(Z97)</formula>
    </cfRule>
  </conditionalFormatting>
  <conditionalFormatting sqref="AA39">
    <cfRule type="expression" dxfId="6" priority="10">
      <formula>Q39="Special"</formula>
    </cfRule>
  </conditionalFormatting>
  <conditionalFormatting sqref="AC39">
    <cfRule type="expression" dxfId="5" priority="9">
      <formula>Q39="Special"</formula>
    </cfRule>
  </conditionalFormatting>
  <conditionalFormatting sqref="AE2:AJ2">
    <cfRule type="expression" dxfId="4" priority="8">
      <formula>ISBLANK(AE2)</formula>
    </cfRule>
  </conditionalFormatting>
  <conditionalFormatting sqref="Q28">
    <cfRule type="expression" dxfId="3" priority="4">
      <formula>ISBLANK(Q28)</formula>
    </cfRule>
  </conditionalFormatting>
  <conditionalFormatting sqref="S6:Z11">
    <cfRule type="expression" dxfId="2" priority="3">
      <formula>ISBLANK(S6)</formula>
    </cfRule>
  </conditionalFormatting>
  <conditionalFormatting sqref="AC12:AJ13">
    <cfRule type="expression" dxfId="1" priority="2">
      <formula>ISBLANK(AC12)</formula>
    </cfRule>
  </conditionalFormatting>
  <conditionalFormatting sqref="AC6:AJ11">
    <cfRule type="expression" dxfId="0" priority="1">
      <formula>ISBLANK(AC6)</formula>
    </cfRule>
  </conditionalFormatting>
  <dataValidations count="32">
    <dataValidation type="list" allowBlank="1" showInputMessage="1" showErrorMessage="1" sqref="Q39" xr:uid="{00000000-0002-0000-0000-000000000000}">
      <formula1>"700 x 750 mm,750 x 850 mm,800 x 900 mm,800 x 1000mm,Special"</formula1>
    </dataValidation>
    <dataValidation allowBlank="1" showErrorMessage="1" prompt="Select requested delivery week" sqref="L97:M97" xr:uid="{00000000-0002-0000-0000-000003000000}"/>
    <dataValidation allowBlank="1" showInputMessage="1" showErrorMessage="1" prompt="dd.mm.yyyy" sqref="AE2:AJ2" xr:uid="{00000000-0002-0000-0000-000004000000}"/>
    <dataValidation type="list" allowBlank="1" showInputMessage="1" showErrorMessage="1" sqref="Q38" xr:uid="{00000000-0002-0000-0000-000005000000}">
      <formula1>"150 kg,200 kg,225 kg,250 kg,300 kg"</formula1>
    </dataValidation>
    <dataValidation type="list" allowBlank="1" showInputMessage="1" showErrorMessage="1" sqref="Q22" xr:uid="{BB709A53-6270-4C33-B544-8BBDCE17B5A7}">
      <formula1>"Interior,Al aire libre"</formula1>
    </dataValidation>
    <dataValidation type="list" allowBlank="1" showInputMessage="1" showErrorMessage="1" sqref="Q23" xr:uid="{B67E737B-64A8-4388-B66F-68CC446C3348}">
      <formula1>"Izquierda,Derecha"</formula1>
    </dataValidation>
    <dataValidation type="list" allowBlank="1" showInputMessage="1" showErrorMessage="1" sqref="Q25" xr:uid="{73D01425-1722-4092-B405-EEEAC266F972}">
      <formula1>"Recto,Recto con comienzo empinado,Recta con distancia al primer escalon,90°,180°,Curva especial"</formula1>
    </dataValidation>
    <dataValidation type="list" allowBlank="1" showInputMessage="1" showErrorMessage="1" sqref="Q26" xr:uid="{2322B0E4-8E07-44DB-81C1-543578C34D42}">
      <formula1>"Directamente en el último paso,Recta sobre el rellano superior,90 ° en el aterrizaje superior,180 ° en el aterrizaje superior,Curva especial en el aterrizaje superior."</formula1>
    </dataValidation>
    <dataValidation type="list" allowBlank="1" showInputMessage="1" showErrorMessage="1" sqref="Q30" xr:uid="{9D3496F3-4C9B-49F2-BF55-AE4ADA63ECED}">
      <formula1>"No,Recto,Con curva"</formula1>
    </dataValidation>
    <dataValidation type="list" allowBlank="1" showInputMessage="1" showErrorMessage="1" sqref="Q36" xr:uid="{2E5DC289-83A0-461E-8477-F27F7B60FA25}">
      <formula1>"Plataforma + guia (estándar),Sólo guia"</formula1>
    </dataValidation>
    <dataValidation type="list" allowBlank="1" showInputMessage="1" showErrorMessage="1" sqref="Q37" xr:uid="{0DB545C7-6E00-43A9-8243-0525304B8F30}">
      <formula1>"Sin asiento abatible,Con asiento abatible tapizado.,Con asiento abatible de acero"</formula1>
    </dataValidation>
    <dataValidation type="list" allowBlank="1" showInputMessage="1" showErrorMessage="1" sqref="Q40" xr:uid="{B6D2DA71-9346-45B9-8296-D534D6CD7975}">
      <formula1>"Automático,Manual"</formula1>
    </dataValidation>
    <dataValidation type="list" allowBlank="1" showInputMessage="1" showErrorMessage="1" sqref="Q41" xr:uid="{1D16C177-7455-44F2-8821-1325C57D7ABF}">
      <formula1>"Rampa superior e inferior,Rampa superior e inferior + acceso lateral a 90 °,Rampa superior y lateral (sin rampa inferior)"</formula1>
    </dataValidation>
    <dataValidation type="list" allowBlank="1" showInputMessage="1" showErrorMessage="1" sqref="Q42 Q45 Q51 Q61" xr:uid="{7DCD1D3C-2160-4623-B0E0-7075182F49A7}">
      <formula1>"No (estándar),Sí"</formula1>
    </dataValidation>
    <dataValidation type="list" allowBlank="1" showInputMessage="1" showErrorMessage="1" sqref="AE43 W43" xr:uid="{B065CBE9-3EE9-4648-B5C1-A8732E15446F}">
      <formula1>"150mm,200mm (estándar),300mm (especial)"</formula1>
    </dataValidation>
    <dataValidation type="list" allowBlank="1" showInputMessage="1" showErrorMessage="1" sqref="Q44" xr:uid="{40A4F101-9704-4AEA-BBF8-B697AE3A0DF9}">
      <formula1>"Del mismo color que la plataforma,Sin color (aluminio natural)"</formula1>
    </dataValidation>
    <dataValidation type="list" allowBlank="1" showInputMessage="1" showErrorMessage="1" sqref="Q46" xr:uid="{1407EFC7-76EA-46AE-B726-54A3B591008C}">
      <formula1>"Comandos solo de cable espiral (estándar),Alarma + STOP en plataforma + controles en cable espiral,Alarma + STOP + joystick en plataforma,Alarma + STOP + pulsadores en plataforma.,Controles duales con joystick,Controles duales con pulsadores"</formula1>
    </dataValidation>
    <dataValidation type="list" allowBlank="1" showInputMessage="1" showErrorMessage="1" sqref="Q47" xr:uid="{2C1CAD48-81C8-456D-BBED-AF4E05786064}">
      <formula1>"Teclado de membrana (estándar),Pulsadores grandes (especiales)"</formula1>
    </dataValidation>
    <dataValidation type="list" allowBlank="1" showInputMessage="1" showErrorMessage="1" sqref="Q48" xr:uid="{8D6C5F30-C5A7-49DC-9DFA-C855379C9CD4}">
      <formula1>"Sin llave,Mini llave,Tecla BACO,Clave del euro"</formula1>
    </dataValidation>
    <dataValidation type="list" allowBlank="1" showInputMessage="1" showErrorMessage="1" sqref="Q50" xr:uid="{6917D1E0-CCED-4E58-AF72-CCE515AEBD9F}">
      <formula1>"Montaje en pared (estándar),Montaje en columna"</formula1>
    </dataValidation>
    <dataValidation type="list" allowBlank="1" showInputMessage="1" showErrorMessage="1" sqref="Q54 Q55 Q56 Q57" xr:uid="{750E8169-0338-47E4-AFCD-8CE08710BA39}">
      <formula1>"Sí,No"</formula1>
    </dataValidation>
    <dataValidation type="list" allowBlank="1" showInputMessage="1" showErrorMessage="1" sqref="Q60" xr:uid="{6FB7CFDD-96DE-439C-8B87-72B91575B9B2}">
      <formula1>"Sí (para exterior),No"</formula1>
    </dataValidation>
    <dataValidation type="list" allowBlank="1" showInputMessage="1" showErrorMessage="1" sqref="Q62" xr:uid="{809A4CB3-AB41-4771-9CB9-13F1B296676B}">
      <formula1>"Ninguno,Vidrio Connex,Chapas perforadas,De madera,Varillas de acero,Varillas de acero inoxidable"</formula1>
    </dataValidation>
    <dataValidation type="list" allowBlank="1" showInputMessage="1" showErrorMessage="1" sqref="Q69" xr:uid="{9CE187C4-3569-4F38-BD68-C98E5E1E5BDE}">
      <formula1>"Ninguno,ALTECH,ARES,LEHNER,WEIGL,OTIS,STANNAH,TERRY"</formula1>
    </dataValidation>
    <dataValidation type="list" allowBlank="1" showInputMessage="1" showErrorMessage="1" sqref="Q70" xr:uid="{80623E01-3D6A-4719-92CA-3F9A7AE7FE6C}">
      <formula1>"-,Q1 - Standardbox,Carga aérea Q3,Carga no aérea Q3"</formula1>
    </dataValidation>
    <dataValidation type="list" allowBlank="1" showInputMessage="1" showErrorMessage="1" sqref="Q76" xr:uid="{AC70E27D-66C0-4F12-9113-58554BAC3C45}">
      <formula1>"RAL 7035 (estándar),RAL 9007 (estándar),Special RAL,Zinc + RAL 7035 (estándar para exteriores),Zinc + RAL 9007 (estándar para exteriores),Zinc + Special RAL (especial para exteriores),Inoxidable + Special RAL"</formula1>
    </dataValidation>
    <dataValidation type="list" allowBlank="1" showInputMessage="1" showErrorMessage="1" sqref="Q77" xr:uid="{D398C087-2447-4F16-8BF0-4F75471C011E}">
      <formula1>"RAL 7035 (estándar),RAL 9007 (estándar),Special RAL,zinc + RAL 7035 (estándar para exteriores),Zinc + RAL 9007 (estándar para exteriores),Zinc + Special RAL (especial para exteriores),Inoxidable 304,Inoxidable 316 (especial)"</formula1>
    </dataValidation>
    <dataValidation type="list" allowBlank="1" showInputMessage="1" showErrorMessage="1" sqref="Q78" xr:uid="{77EEA493-4D70-4A79-B775-2C825700DAEC}">
      <formula1>"-,RAL 7035 (estándar),RAL 9007 (estándar),Special RAL,Zinc + RAL 7035 (estándar para exteriores),Zinc + RAL 9007 (estándar para exteriores),Zinc + Special RAL (especial para exteriores),Inoxidable 304,Inoxidable 316 (especial)"</formula1>
    </dataValidation>
    <dataValidation type="list" allowBlank="1" showInputMessage="1" showErrorMessage="1" sqref="Q81" xr:uid="{1A962277-81DB-4ACD-AC68-042777ECEFF3}">
      <formula1>"Solo en la pared,En la pared + pilares,Solo en los pilares"</formula1>
    </dataValidation>
    <dataValidation type="list" allowBlank="1" showInputMessage="1" showErrorMessage="1" sqref="Q82" xr:uid="{B6A400FF-010D-409F-860F-D50C621B5FCD}">
      <formula1>"-,En los escalones (estándar),En la cuerda de la escalera,A lo largo de la cuerda de la escalera y hasta la planta baja."</formula1>
    </dataValidation>
    <dataValidation type="list" allowBlank="1" showInputMessage="1" showErrorMessage="1" sqref="Q83" xr:uid="{19D164D9-2108-4EE1-AEA4-945E433B723C}">
      <formula1>"-,Sí,No"</formula1>
    </dataValidation>
    <dataValidation type="list" allowBlank="1" showInputMessage="1" showErrorMessage="1" sqref="Q84" xr:uid="{184D7391-75DA-48BD-B5C9-C7AA73D9D571}">
      <formula1>"no especificado,triangular,diamante,diamante largo"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 xr:uid="{00000000-0002-0000-0000-00002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21000000}">
          <x14:formula1>
            <xm:f>Languages!$C$146:$C$147</xm:f>
          </x14:formula1>
          <xm:sqref>R61:AJ61</xm:sqref>
        </x14:dataValidation>
        <x14:dataValidation type="list" allowBlank="1" showInputMessage="1" showErrorMessage="1" xr:uid="{00000000-0002-0000-0000-000022000000}">
          <x14:formula1>
            <xm:f>Languages!$C$144:$C$145</xm:f>
          </x14:formula1>
          <xm:sqref>R60:AJ60</xm:sqref>
        </x14:dataValidation>
        <x14:dataValidation type="list" allowBlank="1" showInputMessage="1" showErrorMessage="1" xr:uid="{00000000-0002-0000-0000-000023000000}">
          <x14:formula1>
            <xm:f>Languages!$C$135:$C$136</xm:f>
          </x14:formula1>
          <xm:sqref>R57:AJ57</xm:sqref>
        </x14:dataValidation>
        <x14:dataValidation type="list" allowBlank="1" showInputMessage="1" showErrorMessage="1" xr:uid="{00000000-0002-0000-0000-000024000000}">
          <x14:formula1>
            <xm:f>Languages!$C$133:$C$134</xm:f>
          </x14:formula1>
          <xm:sqref>R56:AJ56</xm:sqref>
        </x14:dataValidation>
        <x14:dataValidation type="list" allowBlank="1" showInputMessage="1" showErrorMessage="1" xr:uid="{00000000-0002-0000-0000-000025000000}">
          <x14:formula1>
            <xm:f>Languages!$C$131:$C$132</xm:f>
          </x14:formula1>
          <xm:sqref>R55:AJ55</xm:sqref>
        </x14:dataValidation>
        <x14:dataValidation type="list" allowBlank="1" showInputMessage="1" showErrorMessage="1" xr:uid="{00000000-0002-0000-0000-000026000000}">
          <x14:formula1>
            <xm:f>Languages!$C$129:$C$130</xm:f>
          </x14:formula1>
          <xm:sqref>R54:AJ54</xm:sqref>
        </x14:dataValidation>
        <x14:dataValidation type="list" allowBlank="1" showInputMessage="1" showErrorMessage="1" xr:uid="{00000000-0002-0000-0000-000027000000}">
          <x14:formula1>
            <xm:f>Languages!$C$122:$C$123</xm:f>
          </x14:formula1>
          <xm:sqref>R51:AJ51</xm:sqref>
        </x14:dataValidation>
        <x14:dataValidation type="list" allowBlank="1" showInputMessage="1" showErrorMessage="1" xr:uid="{00000000-0002-0000-0000-000028000000}">
          <x14:formula1>
            <xm:f>Languages!$C$120:$C$121</xm:f>
          </x14:formula1>
          <xm:sqref>R50:AJ50</xm:sqref>
        </x14:dataValidation>
        <x14:dataValidation type="list" allowBlank="1" showInputMessage="1" showErrorMessage="1" xr:uid="{00000000-0002-0000-0000-000029000000}">
          <x14:formula1>
            <xm:f>Languages!$C$116:$C$119</xm:f>
          </x14:formula1>
          <xm:sqref>R48:AJ48</xm:sqref>
        </x14:dataValidation>
        <x14:dataValidation type="list" allowBlank="1" showInputMessage="1" showErrorMessage="1" xr:uid="{00000000-0002-0000-0000-00002A000000}">
          <x14:formula1>
            <xm:f>Languages!$C$114:$C$115</xm:f>
          </x14:formula1>
          <xm:sqref>R47:AJ47</xm:sqref>
        </x14:dataValidation>
        <x14:dataValidation type="list" allowBlank="1" showInputMessage="1" showErrorMessage="1" xr:uid="{00000000-0002-0000-0000-00002B000000}">
          <x14:formula1>
            <xm:f>Languages!$C$108:$C$113</xm:f>
          </x14:formula1>
          <xm:sqref>R46:AJ46</xm:sqref>
        </x14:dataValidation>
        <x14:dataValidation type="list" allowBlank="1" showInputMessage="1" showErrorMessage="1" xr:uid="{00000000-0002-0000-0000-00002C000000}">
          <x14:formula1>
            <xm:f>Languages!$C$104:$C$105</xm:f>
          </x14:formula1>
          <xm:sqref>R44:AJ44</xm:sqref>
        </x14:dataValidation>
        <x14:dataValidation type="list" allowBlank="1" showInputMessage="1" showErrorMessage="1" xr:uid="{00000000-0002-0000-0000-00002D000000}">
          <x14:formula1>
            <xm:f>Languages!$C$96:$C$97</xm:f>
          </x14:formula1>
          <xm:sqref>R42:AJ42</xm:sqref>
        </x14:dataValidation>
        <x14:dataValidation type="list" allowBlank="1" showInputMessage="1" showErrorMessage="1" xr:uid="{00000000-0002-0000-0000-00002E000000}">
          <x14:formula1>
            <xm:f>Languages!$C$93:$C$95</xm:f>
          </x14:formula1>
          <xm:sqref>R41:AJ41</xm:sqref>
        </x14:dataValidation>
        <x14:dataValidation type="list" allowBlank="1" showInputMessage="1" showErrorMessage="1" xr:uid="{00000000-0002-0000-0000-00002F000000}">
          <x14:formula1>
            <xm:f>Languages!$C$91:$C$92</xm:f>
          </x14:formula1>
          <xm:sqref>R40:AJ40</xm:sqref>
        </x14:dataValidation>
        <x14:dataValidation type="list" allowBlank="1" showInputMessage="1" showErrorMessage="1" xr:uid="{00000000-0002-0000-0000-000030000000}">
          <x14:formula1>
            <xm:f>Languages!$C$86:$C$90</xm:f>
          </x14:formula1>
          <xm:sqref>R39:Z39</xm:sqref>
        </x14:dataValidation>
        <x14:dataValidation type="list" allowBlank="1" showInputMessage="1" showErrorMessage="1" xr:uid="{00000000-0002-0000-0000-000031000000}">
          <x14:formula1>
            <xm:f>Languages!$C$81:$C$85</xm:f>
          </x14:formula1>
          <xm:sqref>R38:AJ38</xm:sqref>
        </x14:dataValidation>
        <x14:dataValidation type="list" allowBlank="1" showInputMessage="1" showErrorMessage="1" xr:uid="{00000000-0002-0000-0000-000032000000}">
          <x14:formula1>
            <xm:f>Languages!$C$78:$C$80</xm:f>
          </x14:formula1>
          <xm:sqref>R37:AJ37</xm:sqref>
        </x14:dataValidation>
        <x14:dataValidation type="list" allowBlank="1" showInputMessage="1" showErrorMessage="1" xr:uid="{00000000-0002-0000-0000-000033000000}">
          <x14:formula1>
            <xm:f>Languages!$C$41:$C$42</xm:f>
          </x14:formula1>
          <xm:sqref>R23:AJ23</xm:sqref>
        </x14:dataValidation>
        <x14:dataValidation type="list" allowBlank="1" showInputMessage="1" showErrorMessage="1" xr:uid="{00000000-0002-0000-0000-000034000000}">
          <x14:formula1>
            <xm:f>Languages!$C$39:$C$40</xm:f>
          </x14:formula1>
          <xm:sqref>R22:AJ22</xm:sqref>
        </x14:dataValidation>
        <x14:dataValidation type="list" allowBlank="1" showInputMessage="1" showErrorMessage="1" xr:uid="{00000000-0002-0000-0000-000035000000}">
          <x14:formula1>
            <xm:f>Languages!$C$148:$C$153</xm:f>
          </x14:formula1>
          <xm:sqref>R62:AA62</xm:sqref>
        </x14:dataValidation>
        <x14:dataValidation type="list" allowBlank="1" showInputMessage="1" showErrorMessage="1" xr:uid="{00000000-0002-0000-0000-000036000000}">
          <x14:formula1>
            <xm:f>Languages!$C$154:$C$161</xm:f>
          </x14:formula1>
          <xm:sqref>R69:AJ69</xm:sqref>
        </x14:dataValidation>
        <x14:dataValidation type="list" allowBlank="1" showInputMessage="1" showErrorMessage="1" xr:uid="{00000000-0002-0000-0000-000037000000}">
          <x14:formula1>
            <xm:f>Languages!$C$186:$C$194</xm:f>
          </x14:formula1>
          <xm:sqref>R78:AB78</xm:sqref>
        </x14:dataValidation>
        <x14:dataValidation type="list" allowBlank="1" showInputMessage="1" showErrorMessage="1" xr:uid="{00000000-0002-0000-0000-000038000000}">
          <x14:formula1>
            <xm:f>Languages!$C$200:$C$202</xm:f>
          </x14:formula1>
          <xm:sqref>R81:AJ81</xm:sqref>
        </x14:dataValidation>
        <x14:dataValidation type="list" allowBlank="1" showInputMessage="1" showErrorMessage="1" xr:uid="{00000000-0002-0000-0000-000039000000}">
          <x14:formula1>
            <xm:f>Languages!$C$203:$C$206</xm:f>
          </x14:formula1>
          <xm:sqref>R82:AJ82</xm:sqref>
        </x14:dataValidation>
        <x14:dataValidation type="list" allowBlank="1" showInputMessage="1" showErrorMessage="1" xr:uid="{00000000-0002-0000-0000-00003A000000}">
          <x14:formula1>
            <xm:f>Languages!$C$207:$C$209</xm:f>
          </x14:formula1>
          <xm:sqref>R83:AJ83</xm:sqref>
        </x14:dataValidation>
        <x14:dataValidation type="list" allowBlank="1" showInputMessage="1" showErrorMessage="1" xr:uid="{00000000-0002-0000-0000-00003B000000}">
          <x14:formula1>
            <xm:f>Languages!$C$210:$C$213</xm:f>
          </x14:formula1>
          <xm:sqref>R84:AJ84</xm:sqref>
        </x14:dataValidation>
        <x14:dataValidation type="list" allowBlank="1" showInputMessage="1" showErrorMessage="1" xr:uid="{00000000-0002-0000-0000-00003C000000}">
          <x14:formula1>
            <xm:f>Languages!$C$49:$C$53</xm:f>
          </x14:formula1>
          <xm:sqref>R26:Z26</xm:sqref>
        </x14:dataValidation>
        <x14:dataValidation type="list" allowBlank="1" showInputMessage="1" showErrorMessage="1" xr:uid="{00000000-0002-0000-0000-00003D000000}">
          <x14:formula1>
            <xm:f>Languages!$C$43:$C$48</xm:f>
          </x14:formula1>
          <xm:sqref>R25:Z25</xm:sqref>
        </x14:dataValidation>
        <x14:dataValidation type="list" allowBlank="1" showInputMessage="1" showErrorMessage="1" xr:uid="{00000000-0002-0000-0000-00003E000000}">
          <x14:formula1>
            <xm:f>Languages!$C$76:$C$77</xm:f>
          </x14:formula1>
          <xm:sqref>R36:AJ36</xm:sqref>
        </x14:dataValidation>
        <x14:dataValidation type="list" allowBlank="1" showInputMessage="1" showErrorMessage="1" xr:uid="{00000000-0002-0000-0000-00003F000000}">
          <x14:formula1>
            <xm:f>Languages!$C$54:$C$55</xm:f>
          </x14:formula1>
          <xm:sqref>R30:AJ30</xm:sqref>
        </x14:dataValidation>
        <x14:dataValidation type="list" allowBlank="1" showInputMessage="1" showErrorMessage="1" xr:uid="{00000000-0002-0000-0000-000040000000}">
          <x14:formula1>
            <xm:f>Languages!$C$107:$C$107</xm:f>
          </x14:formula1>
          <xm:sqref>R45:AJ45</xm:sqref>
        </x14:dataValidation>
        <x14:dataValidation type="list" allowBlank="1" showInputMessage="1" showErrorMessage="1" xr:uid="{00000000-0002-0000-0000-000041000000}">
          <x14:formula1>
            <xm:f>Languages!$C$170:$C$176</xm:f>
          </x14:formula1>
          <xm:sqref>R76:AB76</xm:sqref>
        </x14:dataValidation>
        <x14:dataValidation type="list" allowBlank="1" showInputMessage="1" showErrorMessage="1" xr:uid="{00000000-0002-0000-0000-000042000000}">
          <x14:formula1>
            <xm:f>Languages!$C$162:$C$165</xm:f>
          </x14:formula1>
          <xm:sqref>R70:AJ70</xm:sqref>
        </x14:dataValidation>
        <x14:dataValidation type="list" allowBlank="1" showInputMessage="1" showErrorMessage="1" xr:uid="{00000000-0002-0000-0000-000043000000}">
          <x14:formula1>
            <xm:f>Languages!$C$178:$C$185</xm:f>
          </x14:formula1>
          <xm:sqref>R77:AB77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P68"/>
  <sheetViews>
    <sheetView topLeftCell="B34" zoomScaleNormal="100" workbookViewId="0">
      <selection activeCell="C63" sqref="C63"/>
    </sheetView>
  </sheetViews>
  <sheetFormatPr baseColWidth="10" defaultColWidth="9.140625" defaultRowHeight="15.75" customHeight="1" x14ac:dyDescent="0.25"/>
  <cols>
    <col min="1" max="1" width="9.7109375" style="173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bestFit="1" customWidth="1"/>
  </cols>
  <sheetData>
    <row r="1" spans="2:16" ht="25.5" customHeight="1" x14ac:dyDescent="0.25">
      <c r="B1" s="98" t="s">
        <v>867</v>
      </c>
      <c r="C1" s="99" t="s">
        <v>902</v>
      </c>
      <c r="D1" s="100"/>
      <c r="E1" s="100"/>
      <c r="F1" s="100"/>
      <c r="G1" s="101" t="str">
        <f>'Order form'!AE3</f>
        <v>STRATOS.LE.2021.A</v>
      </c>
      <c r="H1" s="100"/>
      <c r="I1" s="102"/>
    </row>
    <row r="2" spans="2:16" ht="15.75" customHeight="1" x14ac:dyDescent="0.25">
      <c r="B2" s="103" t="s">
        <v>868</v>
      </c>
      <c r="C2" s="320">
        <f>'Order form'!H19</f>
        <v>0</v>
      </c>
      <c r="D2" s="321"/>
      <c r="E2" s="321"/>
      <c r="F2" s="321"/>
      <c r="G2" s="321"/>
      <c r="H2" s="104"/>
      <c r="I2" s="105">
        <v>1</v>
      </c>
    </row>
    <row r="3" spans="2:16" ht="15.75" customHeight="1" x14ac:dyDescent="0.25">
      <c r="B3" s="103" t="s">
        <v>869</v>
      </c>
      <c r="C3" s="197" t="s">
        <v>901</v>
      </c>
      <c r="D3" s="107"/>
      <c r="E3" s="107"/>
      <c r="F3" s="107"/>
      <c r="G3" s="107"/>
      <c r="H3" s="107"/>
      <c r="I3" s="108"/>
    </row>
    <row r="4" spans="2:16" ht="15.75" customHeight="1" x14ac:dyDescent="0.25">
      <c r="B4" s="109"/>
      <c r="C4" s="197" t="str">
        <f>'Order form'!F9</f>
        <v>A - 4724</v>
      </c>
      <c r="D4" s="104"/>
      <c r="E4" s="104"/>
      <c r="F4" s="104"/>
      <c r="G4" s="106"/>
      <c r="H4" s="104"/>
      <c r="I4" s="108"/>
    </row>
    <row r="5" spans="2:16" ht="15.75" customHeight="1" x14ac:dyDescent="0.25">
      <c r="B5" s="109"/>
      <c r="C5" s="197" t="str">
        <f>'Order form'!F10</f>
        <v>Neukirchen am Walde</v>
      </c>
      <c r="D5" s="104"/>
      <c r="E5" s="104"/>
      <c r="F5" s="104"/>
      <c r="G5" s="104"/>
      <c r="H5" s="104"/>
      <c r="I5" s="108"/>
    </row>
    <row r="6" spans="2:16" ht="15.75" customHeight="1" x14ac:dyDescent="0.25">
      <c r="B6" s="109"/>
      <c r="C6" s="197" t="str">
        <f>'Order form'!F11</f>
        <v>Austria</v>
      </c>
      <c r="D6" s="104"/>
      <c r="E6" s="104"/>
      <c r="F6" s="104"/>
      <c r="G6" s="104"/>
      <c r="H6" s="104"/>
      <c r="I6" s="108"/>
    </row>
    <row r="7" spans="2:16" ht="15.75" customHeight="1" thickBot="1" x14ac:dyDescent="0.3">
      <c r="B7" s="110"/>
      <c r="C7" s="111" t="s">
        <v>18</v>
      </c>
      <c r="D7" s="322"/>
      <c r="E7" s="323"/>
      <c r="F7" s="324"/>
      <c r="G7" s="112" t="s">
        <v>19</v>
      </c>
      <c r="H7" s="112" t="s">
        <v>62</v>
      </c>
      <c r="I7" s="113" t="s">
        <v>26</v>
      </c>
    </row>
    <row r="8" spans="2:16" ht="15.75" customHeight="1" thickBot="1" x14ac:dyDescent="0.3">
      <c r="B8" s="114" t="s">
        <v>870</v>
      </c>
      <c r="C8" s="115" t="s">
        <v>900</v>
      </c>
      <c r="D8" s="116">
        <f>IF(OR('Order form'!Q36="Platform + rail (standard)",'Order form'!Q36="Platform only"),1,0)</f>
        <v>0</v>
      </c>
      <c r="E8" s="116"/>
      <c r="F8" s="116"/>
      <c r="G8" s="117" t="s">
        <v>664</v>
      </c>
      <c r="H8" s="199">
        <f>'[1]Price list'!$C8</f>
        <v>0</v>
      </c>
      <c r="I8" s="118">
        <f>D8*H8</f>
        <v>0</v>
      </c>
      <c r="P8" s="3"/>
    </row>
    <row r="9" spans="2:16" ht="15.75" customHeight="1" thickBot="1" x14ac:dyDescent="0.3">
      <c r="B9" s="119"/>
      <c r="C9" s="120"/>
      <c r="D9" s="121"/>
      <c r="E9" s="122"/>
      <c r="F9" s="122"/>
      <c r="G9" s="123"/>
      <c r="H9" s="199">
        <f>'[1]Price list'!$C9</f>
        <v>0</v>
      </c>
      <c r="I9" s="124"/>
      <c r="P9" s="3"/>
    </row>
    <row r="10" spans="2:16" ht="15.75" customHeight="1" x14ac:dyDescent="0.25">
      <c r="B10" s="312" t="s">
        <v>20</v>
      </c>
      <c r="C10" s="125" t="s">
        <v>899</v>
      </c>
      <c r="D10" s="194">
        <f>IF('Order form'!Q24&gt;3,'Order form'!Q24-3,0)</f>
        <v>0</v>
      </c>
      <c r="E10" s="126"/>
      <c r="F10" s="126"/>
      <c r="G10" s="127" t="s">
        <v>0</v>
      </c>
      <c r="H10" s="128">
        <f>'[1]Price list'!$C10</f>
        <v>0</v>
      </c>
      <c r="I10" s="129">
        <f t="shared" ref="I10:I23" si="0">H10*D10</f>
        <v>0</v>
      </c>
      <c r="L10" s="130"/>
      <c r="M10" s="130"/>
      <c r="N10" s="130"/>
      <c r="O10" s="130"/>
      <c r="P10" s="3"/>
    </row>
    <row r="11" spans="2:16" ht="15.75" customHeight="1" x14ac:dyDescent="0.25">
      <c r="B11" s="313"/>
      <c r="C11" s="131" t="s">
        <v>871</v>
      </c>
      <c r="D11" s="195">
        <f>'Order form'!Q32</f>
        <v>0</v>
      </c>
      <c r="E11" s="132"/>
      <c r="F11" s="132"/>
      <c r="G11" s="133" t="s">
        <v>664</v>
      </c>
      <c r="H11" s="134">
        <f>'[1]Price list'!$C11</f>
        <v>0</v>
      </c>
      <c r="I11" s="135">
        <f t="shared" si="0"/>
        <v>0</v>
      </c>
      <c r="M11" s="130"/>
      <c r="N11" s="130"/>
      <c r="O11" s="130"/>
      <c r="P11" s="3"/>
    </row>
    <row r="12" spans="2:16" ht="15.75" customHeight="1" x14ac:dyDescent="0.25">
      <c r="B12" s="313"/>
      <c r="C12" s="131" t="s">
        <v>872</v>
      </c>
      <c r="D12" s="132">
        <f>IF('Order form'!Q30="straight",1,0)</f>
        <v>0</v>
      </c>
      <c r="E12" s="132"/>
      <c r="F12" s="132"/>
      <c r="G12" s="133" t="s">
        <v>664</v>
      </c>
      <c r="H12" s="134">
        <f>'[1]Price list'!$C12</f>
        <v>0</v>
      </c>
      <c r="I12" s="135">
        <f t="shared" si="0"/>
        <v>0</v>
      </c>
      <c r="M12" s="130"/>
      <c r="N12" s="130"/>
      <c r="O12" s="130"/>
      <c r="P12" s="3"/>
    </row>
    <row r="13" spans="2:16" ht="15.75" customHeight="1" x14ac:dyDescent="0.25">
      <c r="B13" s="313"/>
      <c r="C13" s="131" t="s">
        <v>873</v>
      </c>
      <c r="D13" s="132">
        <f>IF('Order form'!Q30="with curve",1,0)</f>
        <v>0</v>
      </c>
      <c r="E13" s="132"/>
      <c r="F13" s="132"/>
      <c r="G13" s="133" t="s">
        <v>664</v>
      </c>
      <c r="H13" s="134">
        <f>'[1]Price list'!$C13</f>
        <v>0</v>
      </c>
      <c r="I13" s="135">
        <f t="shared" si="0"/>
        <v>0</v>
      </c>
      <c r="M13" s="130"/>
      <c r="N13" s="130"/>
      <c r="O13" s="130"/>
      <c r="P13" s="3"/>
    </row>
    <row r="14" spans="2:16" ht="15.75" customHeight="1" x14ac:dyDescent="0.25">
      <c r="B14" s="313"/>
      <c r="C14" s="131" t="s">
        <v>874</v>
      </c>
      <c r="D14" s="195">
        <f>'Order form'!Q31</f>
        <v>0</v>
      </c>
      <c r="E14" s="132"/>
      <c r="F14" s="132"/>
      <c r="G14" s="133" t="s">
        <v>0</v>
      </c>
      <c r="H14" s="134">
        <f>'[1]Price list'!$C14</f>
        <v>0</v>
      </c>
      <c r="I14" s="135">
        <f t="shared" si="0"/>
        <v>0</v>
      </c>
      <c r="M14" s="130"/>
      <c r="N14" s="130"/>
      <c r="O14" s="130"/>
      <c r="P14" s="3"/>
    </row>
    <row r="15" spans="2:16" ht="15.75" customHeight="1" x14ac:dyDescent="0.25">
      <c r="B15" s="313"/>
      <c r="C15" s="136" t="s">
        <v>875</v>
      </c>
      <c r="D15" s="196">
        <f>IF('Order form'!Q81="On the pillars only",'Order form'!Q24/0.6+1,0)</f>
        <v>0</v>
      </c>
      <c r="E15" s="137"/>
      <c r="F15" s="137"/>
      <c r="G15" s="133" t="s">
        <v>664</v>
      </c>
      <c r="H15" s="134">
        <f>'[1]Price list'!$C15</f>
        <v>0</v>
      </c>
      <c r="I15" s="135">
        <f>H15*D15</f>
        <v>0</v>
      </c>
      <c r="M15" s="130"/>
      <c r="N15" s="130"/>
      <c r="O15" s="130"/>
      <c r="P15" s="3"/>
    </row>
    <row r="16" spans="2:16" ht="15.75" customHeight="1" x14ac:dyDescent="0.25">
      <c r="B16" s="313"/>
      <c r="C16" s="136" t="s">
        <v>21</v>
      </c>
      <c r="D16" s="137">
        <f>IF('Order form'!Q49="pillar-mounted",'Order form'!Q48,0)</f>
        <v>0</v>
      </c>
      <c r="E16" s="137"/>
      <c r="F16" s="137"/>
      <c r="G16" s="133" t="s">
        <v>664</v>
      </c>
      <c r="H16" s="134">
        <f>'[1]Price list'!$C16</f>
        <v>0</v>
      </c>
      <c r="I16" s="135">
        <f>H16*D16</f>
        <v>0</v>
      </c>
      <c r="P16" s="3"/>
    </row>
    <row r="17" spans="2:16" ht="15.75" customHeight="1" x14ac:dyDescent="0.25">
      <c r="B17" s="313"/>
      <c r="C17" s="136" t="s">
        <v>643</v>
      </c>
      <c r="D17" s="196">
        <f>IF('Order form'!Q83="yes",D15,0)</f>
        <v>0</v>
      </c>
      <c r="E17" s="137"/>
      <c r="F17" s="137"/>
      <c r="G17" s="133" t="s">
        <v>664</v>
      </c>
      <c r="H17" s="134">
        <f>'[1]Price list'!$C17</f>
        <v>0</v>
      </c>
      <c r="I17" s="135">
        <f>H17*D17</f>
        <v>0</v>
      </c>
      <c r="P17" s="3"/>
    </row>
    <row r="18" spans="2:16" ht="15.75" customHeight="1" thickBot="1" x14ac:dyDescent="0.3">
      <c r="B18" s="314"/>
      <c r="C18" s="131" t="s">
        <v>876</v>
      </c>
      <c r="D18" s="144">
        <f>IF('Order form'!Q33="0",0,'Order form'!Q33)</f>
        <v>0</v>
      </c>
      <c r="E18" s="132"/>
      <c r="F18" s="132"/>
      <c r="G18" s="133" t="s">
        <v>664</v>
      </c>
      <c r="H18" s="138">
        <f>'[1]Price list'!$C18</f>
        <v>0</v>
      </c>
      <c r="I18" s="135">
        <f t="shared" si="0"/>
        <v>0</v>
      </c>
      <c r="P18" s="3"/>
    </row>
    <row r="19" spans="2:16" ht="15.75" customHeight="1" x14ac:dyDescent="0.25">
      <c r="B19" s="312" t="s">
        <v>877</v>
      </c>
      <c r="C19" s="125" t="s">
        <v>878</v>
      </c>
      <c r="D19" s="148">
        <f>'Order form'!Q27</f>
        <v>0</v>
      </c>
      <c r="E19" s="126"/>
      <c r="F19" s="126"/>
      <c r="G19" s="127" t="s">
        <v>664</v>
      </c>
      <c r="H19" s="128">
        <f>'[1]Price list'!$C19</f>
        <v>0</v>
      </c>
      <c r="I19" s="129">
        <f t="shared" si="0"/>
        <v>0</v>
      </c>
      <c r="P19" s="3"/>
    </row>
    <row r="20" spans="2:16" ht="15.75" customHeight="1" x14ac:dyDescent="0.25">
      <c r="B20" s="313"/>
      <c r="C20" s="131" t="s">
        <v>879</v>
      </c>
      <c r="D20" s="132">
        <f>'Order form'!Q28</f>
        <v>0</v>
      </c>
      <c r="E20" s="132"/>
      <c r="F20" s="132"/>
      <c r="G20" s="133" t="s">
        <v>664</v>
      </c>
      <c r="H20" s="134">
        <f>'[1]Price list'!$C20</f>
        <v>0</v>
      </c>
      <c r="I20" s="135">
        <f t="shared" si="0"/>
        <v>0</v>
      </c>
      <c r="P20" s="3"/>
    </row>
    <row r="21" spans="2:16" ht="15.75" customHeight="1" thickBot="1" x14ac:dyDescent="0.3">
      <c r="B21" s="313"/>
      <c r="C21" s="136" t="s">
        <v>880</v>
      </c>
      <c r="D21" s="144">
        <f>'Order form'!Q29</f>
        <v>0</v>
      </c>
      <c r="E21" s="137"/>
      <c r="F21" s="137"/>
      <c r="G21" s="145" t="s">
        <v>664</v>
      </c>
      <c r="H21" s="138">
        <f>'[1]Price list'!$C21</f>
        <v>0</v>
      </c>
      <c r="I21" s="135">
        <f t="shared" si="0"/>
        <v>0</v>
      </c>
      <c r="P21" s="3"/>
    </row>
    <row r="22" spans="2:16" ht="15.75" customHeight="1" x14ac:dyDescent="0.25">
      <c r="B22" s="312" t="s">
        <v>644</v>
      </c>
      <c r="C22" s="125" t="s">
        <v>645</v>
      </c>
      <c r="D22" s="148">
        <f>IF('Order form'!Q40="Automatic folding of platform",1,0)</f>
        <v>0</v>
      </c>
      <c r="E22" s="116"/>
      <c r="F22" s="116"/>
      <c r="G22" s="127" t="s">
        <v>664</v>
      </c>
      <c r="H22" s="128">
        <f>'[1]Price list'!$C22</f>
        <v>0</v>
      </c>
      <c r="I22" s="141">
        <f t="shared" si="0"/>
        <v>0</v>
      </c>
      <c r="P22" s="3"/>
    </row>
    <row r="23" spans="2:16" ht="15.75" customHeight="1" x14ac:dyDescent="0.25">
      <c r="B23" s="313"/>
      <c r="C23" s="131" t="s">
        <v>881</v>
      </c>
      <c r="D23" s="132">
        <f>IF('Order form'!Q39="special",1,0)</f>
        <v>0</v>
      </c>
      <c r="E23" s="132"/>
      <c r="F23" s="132"/>
      <c r="G23" s="133" t="s">
        <v>664</v>
      </c>
      <c r="H23" s="134">
        <f>'[1]Price list'!$C23</f>
        <v>0</v>
      </c>
      <c r="I23" s="135">
        <f t="shared" si="0"/>
        <v>0</v>
      </c>
      <c r="P23" s="3"/>
    </row>
    <row r="24" spans="2:16" ht="15.75" customHeight="1" x14ac:dyDescent="0.25">
      <c r="B24" s="313"/>
      <c r="C24" s="131" t="s">
        <v>646</v>
      </c>
      <c r="D24" s="132">
        <f>IF(OR('Order form'!Q41="Upper and lower ramp + 90° side access ramp ",'Order form'!Q41="Upper and 90° side access ramp (without lower)"),1,0)</f>
        <v>0</v>
      </c>
      <c r="E24" s="132"/>
      <c r="F24" s="132"/>
      <c r="G24" s="133" t="s">
        <v>664</v>
      </c>
      <c r="H24" s="134">
        <f>'[1]Price list'!$C24</f>
        <v>0</v>
      </c>
      <c r="I24" s="135">
        <f>H24*D24</f>
        <v>0</v>
      </c>
      <c r="P24" s="3"/>
    </row>
    <row r="25" spans="2:16" ht="15.75" customHeight="1" x14ac:dyDescent="0.25">
      <c r="B25" s="313"/>
      <c r="C25" s="142" t="s">
        <v>647</v>
      </c>
      <c r="D25" s="132">
        <f>IF('Order form'!Q42="yes",1,0)</f>
        <v>0</v>
      </c>
      <c r="E25" s="132"/>
      <c r="F25" s="132"/>
      <c r="G25" s="133" t="s">
        <v>664</v>
      </c>
      <c r="H25" s="134">
        <f>'[1]Price list'!$C25</f>
        <v>0</v>
      </c>
      <c r="I25" s="135">
        <f>H25*D25</f>
        <v>0</v>
      </c>
      <c r="P25" s="3"/>
    </row>
    <row r="26" spans="2:16" ht="15.75" customHeight="1" x14ac:dyDescent="0.25">
      <c r="B26" s="313"/>
      <c r="C26" s="142" t="s">
        <v>648</v>
      </c>
      <c r="D26" s="132">
        <f>IF('Order form'!Q41="Upper and front ramp (without lower)",1,0)</f>
        <v>0</v>
      </c>
      <c r="E26" s="132"/>
      <c r="F26" s="132"/>
      <c r="G26" s="133" t="s">
        <v>664</v>
      </c>
      <c r="H26" s="134">
        <f>'[1]Price list'!$C26</f>
        <v>0</v>
      </c>
      <c r="I26" s="135">
        <f>H26*D26</f>
        <v>0</v>
      </c>
      <c r="P26" s="3"/>
    </row>
    <row r="27" spans="2:16" ht="15.75" customHeight="1" x14ac:dyDescent="0.25">
      <c r="B27" s="313"/>
      <c r="C27" s="143" t="s">
        <v>494</v>
      </c>
      <c r="D27" s="132">
        <f>IF('Order form'!Q45="yes",1,0)</f>
        <v>0</v>
      </c>
      <c r="E27" s="144"/>
      <c r="F27" s="144"/>
      <c r="G27" s="145" t="s">
        <v>664</v>
      </c>
      <c r="H27" s="134">
        <f>'[1]Price list'!$C27</f>
        <v>0</v>
      </c>
      <c r="I27" s="135">
        <f t="shared" ref="I27:I37" si="1">H27*D27</f>
        <v>0</v>
      </c>
      <c r="P27" s="3"/>
    </row>
    <row r="28" spans="2:16" ht="15.75" customHeight="1" x14ac:dyDescent="0.25">
      <c r="B28" s="313"/>
      <c r="C28" s="143" t="s">
        <v>649</v>
      </c>
      <c r="D28" s="132">
        <f>IF('Order form'!W43="300mm (special)",1,(IF('Order form'!AE43="300mm (special)",1,0)))</f>
        <v>0</v>
      </c>
      <c r="E28" s="144"/>
      <c r="F28" s="144"/>
      <c r="G28" s="145" t="s">
        <v>664</v>
      </c>
      <c r="H28" s="134">
        <f>'[1]Price list'!$C28</f>
        <v>0</v>
      </c>
      <c r="I28" s="135">
        <f t="shared" si="1"/>
        <v>0</v>
      </c>
      <c r="P28" s="3"/>
    </row>
    <row r="29" spans="2:16" ht="16.5" customHeight="1" x14ac:dyDescent="0.25">
      <c r="B29" s="313"/>
      <c r="C29" s="131" t="s">
        <v>22</v>
      </c>
      <c r="D29" s="132">
        <f>IF('Order form'!Q60="yes",1,0)</f>
        <v>0</v>
      </c>
      <c r="E29" s="132"/>
      <c r="F29" s="132"/>
      <c r="G29" s="133" t="s">
        <v>664</v>
      </c>
      <c r="H29" s="134">
        <f>'[1]Price list'!$C29</f>
        <v>0</v>
      </c>
      <c r="I29" s="135">
        <f t="shared" si="1"/>
        <v>0</v>
      </c>
      <c r="P29" s="3"/>
    </row>
    <row r="30" spans="2:16" ht="16.5" customHeight="1" x14ac:dyDescent="0.25">
      <c r="B30" s="313"/>
      <c r="C30" s="143" t="s">
        <v>650</v>
      </c>
      <c r="D30" s="144">
        <f>IF('Order form'!Q61="yes",1,0)</f>
        <v>0</v>
      </c>
      <c r="E30" s="144"/>
      <c r="F30" s="144"/>
      <c r="G30" s="133" t="s">
        <v>664</v>
      </c>
      <c r="H30" s="134">
        <f>'[1]Price list'!$C30</f>
        <v>0</v>
      </c>
      <c r="I30" s="135">
        <f t="shared" si="1"/>
        <v>0</v>
      </c>
      <c r="P30" s="3"/>
    </row>
    <row r="31" spans="2:16" ht="15.75" customHeight="1" x14ac:dyDescent="0.25">
      <c r="B31" s="313"/>
      <c r="C31" s="143" t="s">
        <v>651</v>
      </c>
      <c r="D31" s="144">
        <f>IF('Order form'!Q37="With upholstery folding seat",1,0)</f>
        <v>0</v>
      </c>
      <c r="E31" s="144"/>
      <c r="F31" s="144"/>
      <c r="G31" s="133" t="s">
        <v>664</v>
      </c>
      <c r="H31" s="134">
        <f>'[1]Price list'!$C31</f>
        <v>0</v>
      </c>
      <c r="I31" s="146">
        <f t="shared" si="1"/>
        <v>0</v>
      </c>
      <c r="P31" s="3"/>
    </row>
    <row r="32" spans="2:16" ht="15.75" customHeight="1" thickBot="1" x14ac:dyDescent="0.3">
      <c r="B32" s="313"/>
      <c r="C32" s="143" t="s">
        <v>652</v>
      </c>
      <c r="D32" s="144">
        <f>IF('Order form'!Q37="With steel folding seat",1,0)</f>
        <v>0</v>
      </c>
      <c r="E32" s="144"/>
      <c r="F32" s="144"/>
      <c r="G32" s="145" t="s">
        <v>664</v>
      </c>
      <c r="H32" s="138">
        <f>'[1]Price list'!$C32</f>
        <v>0</v>
      </c>
      <c r="I32" s="147">
        <f t="shared" si="1"/>
        <v>0</v>
      </c>
      <c r="P32" s="3"/>
    </row>
    <row r="33" spans="2:16" ht="15.75" customHeight="1" x14ac:dyDescent="0.25">
      <c r="B33" s="315" t="s">
        <v>882</v>
      </c>
      <c r="C33" s="125" t="s">
        <v>653</v>
      </c>
      <c r="D33" s="148">
        <f>IF('Order form'!Q62="Connex glass",'Order form'!AA62,0)</f>
        <v>0</v>
      </c>
      <c r="E33" s="148"/>
      <c r="F33" s="126"/>
      <c r="G33" s="127" t="s">
        <v>664</v>
      </c>
      <c r="H33" s="128">
        <f>'[1]Price list'!$C33</f>
        <v>0</v>
      </c>
      <c r="I33" s="141">
        <f t="shared" si="1"/>
        <v>0</v>
      </c>
      <c r="P33" s="3"/>
    </row>
    <row r="34" spans="2:16" ht="15.75" customHeight="1" x14ac:dyDescent="0.25">
      <c r="B34" s="316"/>
      <c r="C34" s="131" t="s">
        <v>654</v>
      </c>
      <c r="D34" s="149">
        <f>IF('Order form'!Q62="perforated metal plate",'Order form'!AA62,0)</f>
        <v>0</v>
      </c>
      <c r="E34" s="149"/>
      <c r="F34" s="132"/>
      <c r="G34" s="133" t="s">
        <v>664</v>
      </c>
      <c r="H34" s="134">
        <f>'[1]Price list'!$C34</f>
        <v>0</v>
      </c>
      <c r="I34" s="135">
        <f t="shared" si="1"/>
        <v>0</v>
      </c>
      <c r="P34" s="3"/>
    </row>
    <row r="35" spans="2:16" ht="15.75" customHeight="1" x14ac:dyDescent="0.25">
      <c r="B35" s="316"/>
      <c r="C35" s="143" t="s">
        <v>655</v>
      </c>
      <c r="D35" s="149">
        <f>IF('Order form'!Q62="wood",'Order form'!AA62,0)</f>
        <v>0</v>
      </c>
      <c r="E35" s="149"/>
      <c r="F35" s="144"/>
      <c r="G35" s="145" t="s">
        <v>664</v>
      </c>
      <c r="H35" s="134">
        <f>'[1]Price list'!$C35</f>
        <v>0</v>
      </c>
      <c r="I35" s="135">
        <f t="shared" si="1"/>
        <v>0</v>
      </c>
      <c r="P35" s="3"/>
    </row>
    <row r="36" spans="2:16" ht="15.75" customHeight="1" x14ac:dyDescent="0.25">
      <c r="B36" s="316"/>
      <c r="C36" s="131" t="s">
        <v>656</v>
      </c>
      <c r="D36" s="149">
        <f>IF('Order form'!Q62="steel rods",'Order form'!AA62,0)</f>
        <v>0</v>
      </c>
      <c r="E36" s="149"/>
      <c r="F36" s="132"/>
      <c r="G36" s="133" t="s">
        <v>664</v>
      </c>
      <c r="H36" s="134">
        <f>'[1]Price list'!$C36</f>
        <v>0</v>
      </c>
      <c r="I36" s="135">
        <f>H36*D36</f>
        <v>0</v>
      </c>
      <c r="P36" s="3"/>
    </row>
    <row r="37" spans="2:16" ht="15.75" customHeight="1" thickBot="1" x14ac:dyDescent="0.3">
      <c r="B37" s="317"/>
      <c r="C37" s="143" t="s">
        <v>657</v>
      </c>
      <c r="D37" s="150">
        <f>IF('Order form'!Q62="Stainless steel rods",'Order form'!AA62,0)</f>
        <v>0</v>
      </c>
      <c r="E37" s="150"/>
      <c r="F37" s="144"/>
      <c r="G37" s="145" t="s">
        <v>664</v>
      </c>
      <c r="H37" s="138">
        <f>'[1]Price list'!$C37</f>
        <v>0</v>
      </c>
      <c r="I37" s="146">
        <f t="shared" si="1"/>
        <v>0</v>
      </c>
      <c r="P37" s="3"/>
    </row>
    <row r="38" spans="2:16" ht="15.75" customHeight="1" x14ac:dyDescent="0.25">
      <c r="B38" s="312" t="s">
        <v>23</v>
      </c>
      <c r="C38" s="125" t="s">
        <v>883</v>
      </c>
      <c r="D38" s="151">
        <f>IF('Order form'!Q47="Big push buttons (special)",'Order form'!Q49,0)</f>
        <v>0</v>
      </c>
      <c r="E38" s="151"/>
      <c r="F38" s="151"/>
      <c r="G38" s="152" t="s">
        <v>664</v>
      </c>
      <c r="H38" s="128">
        <f>'[1]Price list'!$C38</f>
        <v>0</v>
      </c>
      <c r="I38" s="129">
        <f>H38*D38</f>
        <v>0</v>
      </c>
      <c r="P38" s="3"/>
    </row>
    <row r="39" spans="2:16" ht="15.75" customHeight="1" x14ac:dyDescent="0.25">
      <c r="B39" s="313"/>
      <c r="C39" s="131" t="s">
        <v>884</v>
      </c>
      <c r="D39" s="149">
        <f>'Order form'!Q49-2</f>
        <v>0</v>
      </c>
      <c r="E39" s="149"/>
      <c r="F39" s="149"/>
      <c r="G39" s="153" t="s">
        <v>664</v>
      </c>
      <c r="H39" s="134">
        <f>'[1]Price list'!$C39</f>
        <v>0</v>
      </c>
      <c r="I39" s="135">
        <f>H39*D39</f>
        <v>0</v>
      </c>
      <c r="P39" s="3"/>
    </row>
    <row r="40" spans="2:16" ht="15.75" customHeight="1" x14ac:dyDescent="0.25">
      <c r="B40" s="313"/>
      <c r="C40" s="131" t="s">
        <v>496</v>
      </c>
      <c r="D40" s="149">
        <f>IF('Order form'!Q51="yes",1,0)</f>
        <v>0</v>
      </c>
      <c r="E40" s="149"/>
      <c r="F40" s="149"/>
      <c r="G40" s="153" t="s">
        <v>664</v>
      </c>
      <c r="H40" s="134">
        <f>'[1]Price list'!$C40</f>
        <v>0</v>
      </c>
      <c r="I40" s="135">
        <f>H40*D40</f>
        <v>0</v>
      </c>
      <c r="P40" s="3"/>
    </row>
    <row r="41" spans="2:16" ht="15.75" customHeight="1" x14ac:dyDescent="0.25">
      <c r="B41" s="313"/>
      <c r="C41" s="154" t="s">
        <v>525</v>
      </c>
      <c r="D41" s="155">
        <f>IF('Order form'!Q48="EURO key",'Order form'!Q49,0)</f>
        <v>0</v>
      </c>
      <c r="E41" s="155"/>
      <c r="F41" s="155"/>
      <c r="G41" s="156" t="s">
        <v>664</v>
      </c>
      <c r="H41" s="134">
        <f>'[1]Price list'!$C41</f>
        <v>0</v>
      </c>
      <c r="I41" s="135">
        <f>H41*D41</f>
        <v>0</v>
      </c>
      <c r="P41" s="3"/>
    </row>
    <row r="42" spans="2:16" ht="15.75" customHeight="1" thickBot="1" x14ac:dyDescent="0.3">
      <c r="B42" s="314"/>
      <c r="C42" s="198" t="s">
        <v>658</v>
      </c>
      <c r="D42" s="157">
        <f>IF(OR('Order form'!Q46="dual controls with joystick on the platform",'Order form'!Q46="dual controls with push buttons on the platform"),1,0)</f>
        <v>0</v>
      </c>
      <c r="E42" s="157"/>
      <c r="F42" s="157"/>
      <c r="G42" s="158" t="s">
        <v>664</v>
      </c>
      <c r="H42" s="138">
        <f>'[1]Price list'!$C42</f>
        <v>0</v>
      </c>
      <c r="I42" s="159">
        <f t="shared" ref="I42:I53" si="2">H42*D42</f>
        <v>0</v>
      </c>
      <c r="J42" s="160"/>
      <c r="P42" s="3"/>
    </row>
    <row r="43" spans="2:16" ht="15.75" customHeight="1" x14ac:dyDescent="0.25">
      <c r="B43" s="312" t="s">
        <v>11</v>
      </c>
      <c r="C43" s="161" t="s">
        <v>885</v>
      </c>
      <c r="D43" s="162">
        <f>IF(OR('Order form'!AD76="RAL:",'Order form'!AD77="RAL:",'Order form'!AD78="RAL:"),1,0)</f>
        <v>0</v>
      </c>
      <c r="E43" s="162"/>
      <c r="F43" s="162"/>
      <c r="G43" s="163" t="s">
        <v>664</v>
      </c>
      <c r="H43" s="128">
        <f>'[1]Price list'!$C43</f>
        <v>0</v>
      </c>
      <c r="I43" s="129">
        <f t="shared" si="2"/>
        <v>0</v>
      </c>
      <c r="P43" s="3"/>
    </row>
    <row r="44" spans="2:16" ht="15.75" customHeight="1" x14ac:dyDescent="0.25">
      <c r="B44" s="313"/>
      <c r="C44" s="131" t="s">
        <v>886</v>
      </c>
      <c r="D44" s="132">
        <f>IF(OR('Order form'!Q77="zinc + Special RAL (outdoor special)",'Order form'!Q77="zinc + RAL 7035 (outdoor standard)",'Order form'!Q77="zinc + RAL 9007 (outdoor standard)"),D10+3,0)</f>
        <v>0</v>
      </c>
      <c r="E44" s="132"/>
      <c r="F44" s="132"/>
      <c r="G44" s="133" t="s">
        <v>0</v>
      </c>
      <c r="H44" s="134">
        <f>'[1]Price list'!$C44</f>
        <v>0</v>
      </c>
      <c r="I44" s="118">
        <f t="shared" si="2"/>
        <v>0</v>
      </c>
      <c r="P44" s="3"/>
    </row>
    <row r="45" spans="2:16" ht="15.75" customHeight="1" x14ac:dyDescent="0.25">
      <c r="B45" s="313"/>
      <c r="C45" s="131" t="s">
        <v>887</v>
      </c>
      <c r="D45" s="195">
        <f>IF(OR('Order form'!Q78="Zinc + special RAL",'Order form'!Q78="Zinc + RAL 7035 (outdoor standard)",'Order form'!Q78="Zinc + RAL 9007 (outdoor standard)"),D15,0)</f>
        <v>0</v>
      </c>
      <c r="E45" s="132"/>
      <c r="F45" s="132"/>
      <c r="G45" s="133" t="s">
        <v>664</v>
      </c>
      <c r="H45" s="134">
        <f>'[1]Price list'!$C45</f>
        <v>0</v>
      </c>
      <c r="I45" s="118">
        <f t="shared" si="2"/>
        <v>0</v>
      </c>
      <c r="P45" s="3"/>
    </row>
    <row r="46" spans="2:16" ht="15.75" customHeight="1" x14ac:dyDescent="0.25">
      <c r="B46" s="313"/>
      <c r="C46" s="164" t="s">
        <v>888</v>
      </c>
      <c r="D46" s="132">
        <f>IF(OR('Order form'!Q76="zinc + special RAL (outdoor special)",'Order form'!Q76="zinc + RAL 7035 (outdoor standard)",'Order form'!Q76="zinc + RAL 9007 (outdoor standard)"),1,0)</f>
        <v>0</v>
      </c>
      <c r="E46" s="132"/>
      <c r="F46" s="132"/>
      <c r="G46" s="133" t="s">
        <v>664</v>
      </c>
      <c r="H46" s="134">
        <f>'[1]Price list'!$C46</f>
        <v>0</v>
      </c>
      <c r="I46" s="135">
        <f t="shared" si="2"/>
        <v>0</v>
      </c>
      <c r="P46" s="3"/>
    </row>
    <row r="47" spans="2:16" ht="15.75" customHeight="1" x14ac:dyDescent="0.25">
      <c r="B47" s="313"/>
      <c r="C47" s="131" t="s">
        <v>889</v>
      </c>
      <c r="D47" s="132">
        <f>IF('Order form'!Q76="stainless + Special RAL",1,0)</f>
        <v>0</v>
      </c>
      <c r="E47" s="132"/>
      <c r="F47" s="132"/>
      <c r="G47" s="133" t="s">
        <v>664</v>
      </c>
      <c r="H47" s="134">
        <f>'[1]Price list'!$C47</f>
        <v>0</v>
      </c>
      <c r="I47" s="135">
        <f t="shared" si="2"/>
        <v>0</v>
      </c>
      <c r="P47" s="3"/>
    </row>
    <row r="48" spans="2:16" ht="15.75" customHeight="1" x14ac:dyDescent="0.25">
      <c r="B48" s="313"/>
      <c r="C48" s="131" t="s">
        <v>890</v>
      </c>
      <c r="D48" s="132">
        <f>IF('Order form'!Q77="stainless 304",D10+3,0)</f>
        <v>0</v>
      </c>
      <c r="E48" s="132"/>
      <c r="F48" s="132"/>
      <c r="G48" s="133" t="s">
        <v>0</v>
      </c>
      <c r="H48" s="134">
        <f>'[1]Price list'!$C48</f>
        <v>0</v>
      </c>
      <c r="I48" s="135">
        <f t="shared" si="2"/>
        <v>0</v>
      </c>
      <c r="P48" s="3"/>
    </row>
    <row r="49" spans="2:16" ht="15.75" customHeight="1" x14ac:dyDescent="0.25">
      <c r="B49" s="313"/>
      <c r="C49" s="131" t="s">
        <v>891</v>
      </c>
      <c r="D49" s="132">
        <f>IF('Order form'!Q77="stainless 316 (special surcharge)",D10+3,0)</f>
        <v>0</v>
      </c>
      <c r="E49" s="132"/>
      <c r="F49" s="132"/>
      <c r="G49" s="133" t="s">
        <v>0</v>
      </c>
      <c r="H49" s="134">
        <f>'[1]Price list'!$C49</f>
        <v>0</v>
      </c>
      <c r="I49" s="135">
        <f t="shared" si="2"/>
        <v>0</v>
      </c>
      <c r="P49" s="3"/>
    </row>
    <row r="50" spans="2:16" ht="15.75" customHeight="1" x14ac:dyDescent="0.25">
      <c r="B50" s="313"/>
      <c r="C50" s="131" t="s">
        <v>892</v>
      </c>
      <c r="D50" s="132">
        <f>IF('Order form'!Q78="stainless 304",D15,0)</f>
        <v>0</v>
      </c>
      <c r="E50" s="132"/>
      <c r="F50" s="132"/>
      <c r="G50" s="133" t="s">
        <v>664</v>
      </c>
      <c r="H50" s="134">
        <f>'[1]Price list'!$C50</f>
        <v>0</v>
      </c>
      <c r="I50" s="135">
        <f t="shared" si="2"/>
        <v>0</v>
      </c>
      <c r="P50" s="3"/>
    </row>
    <row r="51" spans="2:16" ht="15.75" customHeight="1" thickBot="1" x14ac:dyDescent="0.3">
      <c r="B51" s="314"/>
      <c r="C51" s="131" t="s">
        <v>893</v>
      </c>
      <c r="D51" s="132">
        <f>IF('Order form'!Q78="stainless 316 (special surcharge)",D15,0)</f>
        <v>0</v>
      </c>
      <c r="E51" s="132"/>
      <c r="F51" s="132"/>
      <c r="G51" s="133" t="s">
        <v>664</v>
      </c>
      <c r="H51" s="138">
        <f>'[1]Price list'!$C51</f>
        <v>0</v>
      </c>
      <c r="I51" s="135">
        <f t="shared" si="2"/>
        <v>0</v>
      </c>
      <c r="P51" s="3"/>
    </row>
    <row r="52" spans="2:16" ht="15.75" customHeight="1" x14ac:dyDescent="0.25">
      <c r="B52" s="315" t="s">
        <v>894</v>
      </c>
      <c r="C52" s="125" t="s">
        <v>537</v>
      </c>
      <c r="D52" s="126">
        <f>IF('Order form'!Q54="YES",1,0)</f>
        <v>0</v>
      </c>
      <c r="E52" s="126"/>
      <c r="F52" s="126"/>
      <c r="G52" s="127" t="s">
        <v>664</v>
      </c>
      <c r="H52" s="128">
        <f>'[1]Price list'!$C52</f>
        <v>0</v>
      </c>
      <c r="I52" s="129">
        <f t="shared" si="2"/>
        <v>0</v>
      </c>
      <c r="P52" s="3"/>
    </row>
    <row r="53" spans="2:16" ht="15.75" customHeight="1" x14ac:dyDescent="0.25">
      <c r="B53" s="316"/>
      <c r="C53" s="131" t="s">
        <v>538</v>
      </c>
      <c r="D53" s="149">
        <f>IF('Order form'!Q55="YES",1,0)</f>
        <v>0</v>
      </c>
      <c r="E53" s="132"/>
      <c r="F53" s="132"/>
      <c r="G53" s="133" t="s">
        <v>664</v>
      </c>
      <c r="H53" s="134">
        <f>'[1]Price list'!$C53</f>
        <v>0</v>
      </c>
      <c r="I53" s="135">
        <f t="shared" si="2"/>
        <v>0</v>
      </c>
      <c r="P53" s="3"/>
    </row>
    <row r="54" spans="2:16" ht="15.75" customHeight="1" x14ac:dyDescent="0.25">
      <c r="B54" s="316"/>
      <c r="C54" s="131" t="s">
        <v>659</v>
      </c>
      <c r="D54" s="149">
        <f>IF('Order form'!Q56="YES",1,0)</f>
        <v>0</v>
      </c>
      <c r="E54" s="149"/>
      <c r="F54" s="149"/>
      <c r="G54" s="153" t="s">
        <v>664</v>
      </c>
      <c r="H54" s="134">
        <f>'[1]Price list'!$C54</f>
        <v>0</v>
      </c>
      <c r="I54" s="135">
        <f>H54*D54</f>
        <v>0</v>
      </c>
      <c r="P54" s="3"/>
    </row>
    <row r="55" spans="2:16" ht="15.75" customHeight="1" thickBot="1" x14ac:dyDescent="0.3">
      <c r="B55" s="317"/>
      <c r="C55" s="139" t="s">
        <v>895</v>
      </c>
      <c r="D55" s="132">
        <f>IF('Order form'!Q57="YES",1,0)</f>
        <v>0</v>
      </c>
      <c r="E55" s="157"/>
      <c r="F55" s="157"/>
      <c r="G55" s="158" t="s">
        <v>664</v>
      </c>
      <c r="H55" s="138">
        <f>'[1]Price list'!$C55</f>
        <v>0</v>
      </c>
      <c r="I55" s="140">
        <f>D55*H55</f>
        <v>0</v>
      </c>
      <c r="P55" s="3"/>
    </row>
    <row r="56" spans="2:16" ht="18.75" customHeight="1" x14ac:dyDescent="0.25">
      <c r="B56" s="315" t="s">
        <v>24</v>
      </c>
      <c r="C56" s="115" t="s">
        <v>896</v>
      </c>
      <c r="D56" s="126">
        <f>IF('Order form'!Q68="other",'Order form'!AB68,'Order form'!Q68)</f>
        <v>0</v>
      </c>
      <c r="E56" s="116"/>
      <c r="F56" s="116"/>
      <c r="G56" s="117" t="s">
        <v>665</v>
      </c>
      <c r="H56" s="128">
        <f>'[1]Price list'!$C56</f>
        <v>0</v>
      </c>
      <c r="I56" s="118">
        <f>H56*D56</f>
        <v>0</v>
      </c>
      <c r="P56" s="3"/>
    </row>
    <row r="57" spans="2:16" ht="18.75" hidden="1" customHeight="1" x14ac:dyDescent="0.25">
      <c r="B57" s="316"/>
      <c r="C57" s="131"/>
      <c r="D57" s="132"/>
      <c r="E57" s="165"/>
      <c r="F57" s="165"/>
      <c r="G57" s="133"/>
      <c r="H57" s="134">
        <f>'[1]Price list'!$C57</f>
        <v>0</v>
      </c>
      <c r="I57" s="166"/>
      <c r="P57" s="3"/>
    </row>
    <row r="58" spans="2:16" ht="18.75" hidden="1" customHeight="1" x14ac:dyDescent="0.25">
      <c r="B58" s="316"/>
      <c r="C58" s="164"/>
      <c r="D58" s="165"/>
      <c r="E58" s="165"/>
      <c r="F58" s="132"/>
      <c r="G58" s="167"/>
      <c r="H58" s="134">
        <f>'[1]Price list'!$C58</f>
        <v>0</v>
      </c>
      <c r="I58" s="168"/>
      <c r="P58" s="3"/>
    </row>
    <row r="59" spans="2:16" ht="18.75" hidden="1" customHeight="1" x14ac:dyDescent="0.25">
      <c r="B59" s="316"/>
      <c r="C59" s="136"/>
      <c r="D59" s="137"/>
      <c r="E59" s="137"/>
      <c r="F59" s="137"/>
      <c r="G59" s="133"/>
      <c r="H59" s="134">
        <f>'[1]Price list'!$C59</f>
        <v>0</v>
      </c>
      <c r="I59" s="135"/>
      <c r="P59" s="3"/>
    </row>
    <row r="60" spans="2:16" ht="18.75" hidden="1" customHeight="1" x14ac:dyDescent="0.25">
      <c r="B60" s="316"/>
      <c r="C60" s="136"/>
      <c r="D60" s="137"/>
      <c r="E60" s="137"/>
      <c r="F60" s="137"/>
      <c r="G60" s="133"/>
      <c r="H60" s="134">
        <f>'[1]Price list'!$C60</f>
        <v>0</v>
      </c>
      <c r="I60" s="135"/>
      <c r="P60" s="3"/>
    </row>
    <row r="61" spans="2:16" ht="15.75" customHeight="1" x14ac:dyDescent="0.25">
      <c r="B61" s="316"/>
      <c r="C61" s="136" t="s">
        <v>25</v>
      </c>
      <c r="D61" s="137">
        <f>IF('Order form'!Q70="-",0,1)</f>
        <v>1</v>
      </c>
      <c r="E61" s="137"/>
      <c r="F61" s="137"/>
      <c r="G61" s="133" t="s">
        <v>664</v>
      </c>
      <c r="H61" s="134">
        <f>'[1]Price list'!$C61</f>
        <v>0</v>
      </c>
      <c r="I61" s="135">
        <f>H61*D61</f>
        <v>0</v>
      </c>
      <c r="P61" s="3"/>
    </row>
    <row r="62" spans="2:16" ht="15.75" customHeight="1" x14ac:dyDescent="0.25">
      <c r="B62" s="316"/>
      <c r="C62" s="136" t="s">
        <v>897</v>
      </c>
      <c r="D62" s="169">
        <f>IF('Order form'!Q73="not specified",0,(IF('Order form'!Q73&gt;11,"1",(IF('Order form'!Q73&gt;8,"2",(IF('Order form'!Q73&gt;5,"3",4)))))))</f>
        <v>4</v>
      </c>
      <c r="E62" s="137"/>
      <c r="F62" s="137"/>
      <c r="G62" s="133" t="s">
        <v>664</v>
      </c>
      <c r="H62" s="134">
        <f>'[1]Price list'!$C62</f>
        <v>0</v>
      </c>
      <c r="I62" s="135">
        <f>H62*D62</f>
        <v>0</v>
      </c>
      <c r="P62" s="3"/>
    </row>
    <row r="63" spans="2:16" ht="15.75" customHeight="1" x14ac:dyDescent="0.25">
      <c r="B63" s="316"/>
      <c r="C63" s="170"/>
      <c r="D63" s="171"/>
      <c r="E63" s="171"/>
      <c r="F63" s="171"/>
      <c r="G63" s="172"/>
      <c r="H63" s="201"/>
      <c r="I63" s="1"/>
      <c r="P63" s="3"/>
    </row>
    <row r="64" spans="2:16" ht="15.75" customHeight="1" thickBot="1" x14ac:dyDescent="0.3">
      <c r="B64" s="317"/>
      <c r="C64" s="174"/>
      <c r="D64" s="175"/>
      <c r="E64" s="175"/>
      <c r="F64" s="175"/>
      <c r="G64" s="176"/>
      <c r="H64" s="214"/>
      <c r="I64" s="2"/>
      <c r="P64" s="3"/>
    </row>
    <row r="65" spans="1:9" ht="15.75" customHeight="1" x14ac:dyDescent="0.25">
      <c r="A65" s="173">
        <v>250</v>
      </c>
      <c r="B65" s="177" t="s">
        <v>60</v>
      </c>
      <c r="C65" s="178"/>
      <c r="D65" s="4"/>
      <c r="E65" s="179"/>
      <c r="F65" s="180"/>
      <c r="G65" s="179"/>
      <c r="H65" s="181"/>
      <c r="I65" s="5">
        <f>SUM(I8:I64)</f>
        <v>0</v>
      </c>
    </row>
    <row r="66" spans="1:9" ht="15" customHeight="1" x14ac:dyDescent="0.25">
      <c r="A66" s="173">
        <v>260</v>
      </c>
      <c r="B66" s="182" t="s">
        <v>61</v>
      </c>
      <c r="C66" s="183"/>
      <c r="D66" s="184"/>
      <c r="E66" s="185"/>
      <c r="F66" s="185"/>
      <c r="G66" s="183"/>
      <c r="H66" s="6">
        <v>0</v>
      </c>
      <c r="I66" s="7">
        <f>H66*I65</f>
        <v>0</v>
      </c>
    </row>
    <row r="67" spans="1:9" ht="15.75" customHeight="1" thickBot="1" x14ac:dyDescent="0.3">
      <c r="A67" s="173">
        <v>270</v>
      </c>
      <c r="B67" s="186" t="s">
        <v>898</v>
      </c>
      <c r="C67" s="187"/>
      <c r="D67" s="188"/>
      <c r="E67" s="189"/>
      <c r="F67" s="189"/>
      <c r="G67" s="187"/>
      <c r="H67" s="190"/>
      <c r="I67" s="200">
        <f>I65-I66</f>
        <v>0</v>
      </c>
    </row>
    <row r="68" spans="1:9" ht="15.75" customHeight="1" thickBot="1" x14ac:dyDescent="0.3">
      <c r="B68" s="191" t="s">
        <v>16</v>
      </c>
      <c r="C68" s="318">
        <f>'Order form'!Z97</f>
        <v>0</v>
      </c>
      <c r="D68" s="319"/>
      <c r="E68" s="319"/>
      <c r="F68" s="319"/>
      <c r="G68" s="192"/>
      <c r="H68" s="213">
        <f ca="1">'Order form'!AE2</f>
        <v>44302</v>
      </c>
      <c r="I68" s="193"/>
    </row>
  </sheetData>
  <sheetProtection selectLockedCells="1"/>
  <mergeCells count="11">
    <mergeCell ref="B33:B37"/>
    <mergeCell ref="C2:G2"/>
    <mergeCell ref="D7:F7"/>
    <mergeCell ref="B10:B18"/>
    <mergeCell ref="B19:B21"/>
    <mergeCell ref="B22:B32"/>
    <mergeCell ref="B38:B42"/>
    <mergeCell ref="B43:B51"/>
    <mergeCell ref="B52:B55"/>
    <mergeCell ref="B56:B64"/>
    <mergeCell ref="C68:F68"/>
  </mergeCells>
  <dataValidations disablePrompts="1" count="2">
    <dataValidation allowBlank="1" showInputMessage="1" showErrorMessage="1" prompt="Standard installation includes 2 side loading ramps LEFT + RIGHT._x000a_If only FRONT is selected, extra costs apply !" sqref="C24:C25" xr:uid="{00000000-0002-0000-0100-000000000000}"/>
    <dataValidation allowBlank="1" showInputMessage="1" showErrorMessage="1" prompt="Standard installation includes 2 side loading ramps LEFT + RIGHT._x000a_If only 1 side is selected, extra costs apply !" sqref="C26" xr:uid="{00000000-0002-0000-0100-000001000000}"/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227"/>
  <sheetViews>
    <sheetView topLeftCell="A47" zoomScale="70" zoomScaleNormal="70" workbookViewId="0">
      <selection activeCell="D95" sqref="D95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67.140625" customWidth="1"/>
    <col min="4" max="4" width="74.5703125" customWidth="1"/>
    <col min="5" max="5" width="79.7109375" style="13" customWidth="1"/>
    <col min="6" max="6" width="112" bestFit="1" customWidth="1"/>
  </cols>
  <sheetData>
    <row r="1" spans="1:7" ht="15.75" customHeight="1" x14ac:dyDescent="0.2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813</v>
      </c>
      <c r="F1" s="9" t="s">
        <v>812</v>
      </c>
    </row>
    <row r="2" spans="1:7" ht="15.75" customHeight="1" x14ac:dyDescent="0.25">
      <c r="A2" s="8" t="str">
        <f ca="1">CELL("address",'Order form'!M2)</f>
        <v>'[STRATOS_Order form_2021.xlsm]Order form'!$M$2</v>
      </c>
      <c r="B2" s="8" t="s">
        <v>213</v>
      </c>
      <c r="C2" s="80" t="s">
        <v>698</v>
      </c>
      <c r="D2" s="80" t="s">
        <v>699</v>
      </c>
      <c r="E2" s="80" t="s">
        <v>700</v>
      </c>
      <c r="F2" s="80" t="s">
        <v>723</v>
      </c>
      <c r="G2" s="80"/>
    </row>
    <row r="3" spans="1:7" ht="15.75" customHeight="1" x14ac:dyDescent="0.25">
      <c r="A3" s="8" t="str">
        <f ca="1">CELL("address",'Order form'!M3)</f>
        <v>'[STRATOS_Order form_2021.xlsm]Order form'!$M$3</v>
      </c>
      <c r="B3" s="8" t="s">
        <v>213</v>
      </c>
      <c r="C3" s="8" t="s">
        <v>472</v>
      </c>
      <c r="D3" s="8" t="s">
        <v>473</v>
      </c>
      <c r="E3" s="8" t="s">
        <v>474</v>
      </c>
      <c r="F3" s="80" t="s">
        <v>724</v>
      </c>
      <c r="G3" s="80"/>
    </row>
    <row r="4" spans="1:7" ht="15.75" customHeight="1" x14ac:dyDescent="0.25">
      <c r="A4" s="8" t="str">
        <f ca="1">CELL("address",'Order form'!AC2)</f>
        <v>'[STRATOS_Order form_2021.xlsm]Order form'!$AC$2</v>
      </c>
      <c r="B4" s="8" t="s">
        <v>213</v>
      </c>
      <c r="C4" s="8" t="s">
        <v>660</v>
      </c>
      <c r="D4" s="8" t="s">
        <v>661</v>
      </c>
      <c r="E4" s="8" t="s">
        <v>660</v>
      </c>
      <c r="F4" s="80" t="s">
        <v>725</v>
      </c>
      <c r="G4" s="80"/>
    </row>
    <row r="5" spans="1:7" ht="15.75" customHeight="1" x14ac:dyDescent="0.25">
      <c r="A5" s="8" t="str">
        <f ca="1">CELL("address",'Order form'!B2)</f>
        <v>'[STRATOS_Order form_2021.xlsm]Order form'!$B$2</v>
      </c>
      <c r="B5" s="8" t="s">
        <v>213</v>
      </c>
      <c r="C5" s="8" t="s">
        <v>128</v>
      </c>
      <c r="D5" s="8" t="s">
        <v>130</v>
      </c>
      <c r="E5" s="8" t="s">
        <v>218</v>
      </c>
      <c r="F5" s="80" t="s">
        <v>726</v>
      </c>
      <c r="G5" s="80"/>
    </row>
    <row r="6" spans="1:7" ht="15.75" customHeight="1" x14ac:dyDescent="0.25">
      <c r="A6" s="8" t="str">
        <f ca="1">CELL("address",'Order form'!AC3)</f>
        <v>'[STRATOS_Order form_2021.xlsm]Order form'!$AC$3</v>
      </c>
      <c r="B6" s="8" t="s">
        <v>213</v>
      </c>
      <c r="C6" s="8" t="s">
        <v>220</v>
      </c>
      <c r="D6" s="8" t="s">
        <v>220</v>
      </c>
      <c r="E6" s="8" t="s">
        <v>220</v>
      </c>
      <c r="F6" s="80" t="s">
        <v>727</v>
      </c>
      <c r="G6" s="80"/>
    </row>
    <row r="7" spans="1:7" ht="15.75" customHeight="1" x14ac:dyDescent="0.25">
      <c r="A7" s="8" t="str">
        <f ca="1">CELL("address",'Order form'!O5)</f>
        <v>'[STRATOS_Order form_2021.xlsm]Order form'!$O$5</v>
      </c>
      <c r="B7" s="8" t="s">
        <v>213</v>
      </c>
      <c r="C7" s="8" t="s">
        <v>221</v>
      </c>
      <c r="D7" s="8" t="s">
        <v>223</v>
      </c>
      <c r="E7" s="8" t="s">
        <v>470</v>
      </c>
      <c r="F7" s="80" t="s">
        <v>728</v>
      </c>
      <c r="G7" s="80"/>
    </row>
    <row r="8" spans="1:7" ht="15.75" customHeight="1" x14ac:dyDescent="0.25">
      <c r="A8" s="8" t="str">
        <f ca="1">CELL("address",'Order form'!AA5)</f>
        <v>'[STRATOS_Order form_2021.xlsm]Order form'!$AA$5</v>
      </c>
      <c r="B8" s="8" t="s">
        <v>213</v>
      </c>
      <c r="C8" s="8" t="s">
        <v>224</v>
      </c>
      <c r="D8" s="8" t="s">
        <v>226</v>
      </c>
      <c r="E8" s="8" t="s">
        <v>471</v>
      </c>
      <c r="F8" s="80" t="s">
        <v>729</v>
      </c>
      <c r="G8" s="80"/>
    </row>
    <row r="9" spans="1:7" ht="15.75" customHeight="1" x14ac:dyDescent="0.25">
      <c r="A9" s="8" t="str">
        <f ca="1">CELL("address",'Order form'!O6)</f>
        <v>'[STRATOS_Order form_2021.xlsm]Order form'!$O$6</v>
      </c>
      <c r="B9" s="8" t="s">
        <v>213</v>
      </c>
      <c r="C9" s="8" t="s">
        <v>481</v>
      </c>
      <c r="D9" s="8" t="s">
        <v>480</v>
      </c>
      <c r="E9" s="8" t="s">
        <v>479</v>
      </c>
      <c r="F9" s="80" t="s">
        <v>730</v>
      </c>
      <c r="G9" s="80"/>
    </row>
    <row r="10" spans="1:7" ht="15.75" customHeight="1" x14ac:dyDescent="0.25">
      <c r="A10" s="8" t="str">
        <f ca="1">CELL("address",'Order form'!AA6)</f>
        <v>'[STRATOS_Order form_2021.xlsm]Order form'!$AA$6</v>
      </c>
      <c r="B10" s="8" t="s">
        <v>213</v>
      </c>
      <c r="C10" s="8" t="s">
        <v>481</v>
      </c>
      <c r="D10" s="8" t="s">
        <v>480</v>
      </c>
      <c r="E10" s="8" t="s">
        <v>479</v>
      </c>
      <c r="F10" s="80" t="s">
        <v>730</v>
      </c>
      <c r="G10" s="80"/>
    </row>
    <row r="11" spans="1:7" ht="15.75" customHeight="1" x14ac:dyDescent="0.25">
      <c r="A11" s="8" t="str">
        <f ca="1">CELL("address",'Order form'!O8)</f>
        <v>'[STRATOS_Order form_2021.xlsm]Order form'!$O$8</v>
      </c>
      <c r="B11" s="8" t="s">
        <v>213</v>
      </c>
      <c r="C11" s="8" t="s">
        <v>228</v>
      </c>
      <c r="D11" s="8" t="s">
        <v>230</v>
      </c>
      <c r="E11" s="8" t="s">
        <v>483</v>
      </c>
      <c r="F11" s="80" t="s">
        <v>731</v>
      </c>
      <c r="G11" s="80"/>
    </row>
    <row r="12" spans="1:7" ht="15.75" customHeight="1" x14ac:dyDescent="0.25">
      <c r="A12" s="8" t="str">
        <f ca="1">CELL("address",'Order form'!AA8)</f>
        <v>'[STRATOS_Order form_2021.xlsm]Order form'!$AA$8</v>
      </c>
      <c r="B12" s="8" t="s">
        <v>213</v>
      </c>
      <c r="C12" s="8" t="s">
        <v>228</v>
      </c>
      <c r="D12" s="8" t="s">
        <v>230</v>
      </c>
      <c r="E12" s="8" t="s">
        <v>483</v>
      </c>
      <c r="F12" s="80" t="s">
        <v>731</v>
      </c>
      <c r="G12" s="80"/>
    </row>
    <row r="13" spans="1:7" ht="15.75" customHeight="1" x14ac:dyDescent="0.25">
      <c r="A13" s="8" t="str">
        <f ca="1">CELL("address",'Order form'!O9)</f>
        <v>'[STRATOS_Order form_2021.xlsm]Order form'!$O$9</v>
      </c>
      <c r="B13" s="8" t="s">
        <v>213</v>
      </c>
      <c r="C13" s="8" t="s">
        <v>231</v>
      </c>
      <c r="D13" s="8" t="s">
        <v>641</v>
      </c>
      <c r="E13" s="8" t="s">
        <v>232</v>
      </c>
      <c r="F13" s="80" t="s">
        <v>732</v>
      </c>
      <c r="G13" s="80"/>
    </row>
    <row r="14" spans="1:7" ht="15.75" customHeight="1" x14ac:dyDescent="0.25">
      <c r="A14" s="8" t="str">
        <f ca="1">CELL("address",'Order form'!AA9)</f>
        <v>'[STRATOS_Order form_2021.xlsm]Order form'!$AA$9</v>
      </c>
      <c r="B14" s="8" t="s">
        <v>213</v>
      </c>
      <c r="C14" s="8" t="s">
        <v>231</v>
      </c>
      <c r="D14" s="8" t="s">
        <v>641</v>
      </c>
      <c r="E14" s="8" t="s">
        <v>232</v>
      </c>
      <c r="F14" s="80" t="s">
        <v>732</v>
      </c>
      <c r="G14" s="80"/>
    </row>
    <row r="15" spans="1:7" ht="15.75" customHeight="1" x14ac:dyDescent="0.25">
      <c r="A15" s="8" t="str">
        <f ca="1">CELL("address",'Order form'!O10)</f>
        <v>'[STRATOS_Order form_2021.xlsm]Order form'!$O$10</v>
      </c>
      <c r="B15" s="8" t="s">
        <v>213</v>
      </c>
      <c r="C15" s="8" t="s">
        <v>234</v>
      </c>
      <c r="D15" s="8" t="s">
        <v>236</v>
      </c>
      <c r="E15" s="8" t="s">
        <v>235</v>
      </c>
      <c r="F15" s="80" t="s">
        <v>733</v>
      </c>
      <c r="G15" s="80"/>
    </row>
    <row r="16" spans="1:7" ht="15.75" customHeight="1" x14ac:dyDescent="0.25">
      <c r="A16" s="8" t="str">
        <f ca="1">CELL("address",'Order form'!AA10)</f>
        <v>'[STRATOS_Order form_2021.xlsm]Order form'!$AA$10</v>
      </c>
      <c r="B16" s="8" t="s">
        <v>213</v>
      </c>
      <c r="C16" s="8" t="s">
        <v>234</v>
      </c>
      <c r="D16" s="8" t="s">
        <v>236</v>
      </c>
      <c r="E16" s="8" t="s">
        <v>235</v>
      </c>
      <c r="F16" s="80" t="s">
        <v>733</v>
      </c>
      <c r="G16" s="80"/>
    </row>
    <row r="17" spans="1:7" ht="15.75" customHeight="1" x14ac:dyDescent="0.25">
      <c r="A17" s="8" t="str">
        <f ca="1">CELL("address",'Order form'!O11)</f>
        <v>'[STRATOS_Order form_2021.xlsm]Order form'!$O$11</v>
      </c>
      <c r="B17" s="8" t="s">
        <v>213</v>
      </c>
      <c r="C17" s="8" t="s">
        <v>237</v>
      </c>
      <c r="D17" s="8" t="s">
        <v>239</v>
      </c>
      <c r="E17" s="8" t="s">
        <v>484</v>
      </c>
      <c r="F17" s="80" t="s">
        <v>734</v>
      </c>
      <c r="G17" s="80"/>
    </row>
    <row r="18" spans="1:7" ht="15.75" customHeight="1" x14ac:dyDescent="0.25">
      <c r="A18" s="8" t="str">
        <f ca="1">CELL("address",'Order form'!AA11)</f>
        <v>'[STRATOS_Order form_2021.xlsm]Order form'!$AA$11</v>
      </c>
      <c r="B18" s="8" t="s">
        <v>213</v>
      </c>
      <c r="C18" s="8" t="s">
        <v>237</v>
      </c>
      <c r="D18" s="8" t="s">
        <v>239</v>
      </c>
      <c r="E18" s="8" t="s">
        <v>484</v>
      </c>
      <c r="F18" s="80" t="s">
        <v>734</v>
      </c>
      <c r="G18" s="80"/>
    </row>
    <row r="19" spans="1:7" ht="15.75" customHeight="1" x14ac:dyDescent="0.25">
      <c r="A19" s="8" t="str">
        <f ca="1">CELL("address",'Order form'!O12)</f>
        <v>'[STRATOS_Order form_2021.xlsm]Order form'!$O$12</v>
      </c>
      <c r="B19" s="8" t="s">
        <v>213</v>
      </c>
      <c r="C19" s="8" t="s">
        <v>635</v>
      </c>
      <c r="D19" s="8" t="s">
        <v>636</v>
      </c>
      <c r="E19" s="8" t="s">
        <v>637</v>
      </c>
      <c r="F19" s="80" t="s">
        <v>735</v>
      </c>
      <c r="G19" s="80"/>
    </row>
    <row r="20" spans="1:7" ht="15.75" customHeight="1" x14ac:dyDescent="0.25">
      <c r="A20" s="8" t="str">
        <f ca="1">CELL("address",'Order form'!AA12)</f>
        <v>'[STRATOS_Order form_2021.xlsm]Order form'!$AA$12</v>
      </c>
      <c r="B20" s="8" t="s">
        <v>213</v>
      </c>
      <c r="C20" s="8" t="s">
        <v>635</v>
      </c>
      <c r="D20" s="8" t="s">
        <v>636</v>
      </c>
      <c r="E20" s="8" t="s">
        <v>637</v>
      </c>
      <c r="F20" s="80" t="s">
        <v>735</v>
      </c>
      <c r="G20" s="80"/>
    </row>
    <row r="21" spans="1:7" ht="15.75" customHeight="1" x14ac:dyDescent="0.25">
      <c r="A21" s="8" t="str">
        <f ca="1">CELL("address",'Order form'!B22)</f>
        <v>'[STRATOS_Order form_2021.xlsm]Order form'!$B$22</v>
      </c>
      <c r="B21" s="8" t="s">
        <v>213</v>
      </c>
      <c r="C21" s="9" t="s">
        <v>108</v>
      </c>
      <c r="D21" s="9" t="s">
        <v>138</v>
      </c>
      <c r="E21" s="9" t="s">
        <v>485</v>
      </c>
      <c r="F21" s="80" t="s">
        <v>736</v>
      </c>
      <c r="G21" s="80"/>
    </row>
    <row r="22" spans="1:7" ht="15.75" customHeight="1" x14ac:dyDescent="0.25">
      <c r="A22" s="8" t="str">
        <f ca="1">CELL("address",'Order form'!B23)</f>
        <v>'[STRATOS_Order form_2021.xlsm]Order form'!$B$23</v>
      </c>
      <c r="B22" s="8" t="s">
        <v>213</v>
      </c>
      <c r="C22" s="9" t="s">
        <v>27</v>
      </c>
      <c r="D22" s="9" t="s">
        <v>139</v>
      </c>
      <c r="E22" s="9" t="s">
        <v>240</v>
      </c>
      <c r="F22" s="80" t="s">
        <v>737</v>
      </c>
      <c r="G22" s="80"/>
    </row>
    <row r="23" spans="1:7" ht="15.75" customHeight="1" x14ac:dyDescent="0.25">
      <c r="A23" s="8" t="str">
        <f ca="1">CELL("address",'Order form'!B16)</f>
        <v>'[STRATOS_Order form_2021.xlsm]Order form'!$B$16</v>
      </c>
      <c r="B23" s="8" t="s">
        <v>213</v>
      </c>
      <c r="C23" s="9" t="s">
        <v>264</v>
      </c>
      <c r="D23" s="9" t="s">
        <v>265</v>
      </c>
      <c r="E23" s="9" t="s">
        <v>455</v>
      </c>
      <c r="F23" t="s">
        <v>814</v>
      </c>
      <c r="G23" s="80"/>
    </row>
    <row r="24" spans="1:7" ht="15.75" customHeight="1" x14ac:dyDescent="0.25">
      <c r="A24" s="8" t="str">
        <f ca="1">CELL("address",'Order form'!B18)</f>
        <v>'[STRATOS_Order form_2021.xlsm]Order form'!$B$18</v>
      </c>
      <c r="B24" s="8" t="s">
        <v>213</v>
      </c>
      <c r="C24" s="9" t="s">
        <v>640</v>
      </c>
      <c r="D24" s="9" t="s">
        <v>639</v>
      </c>
      <c r="E24" s="9" t="s">
        <v>486</v>
      </c>
      <c r="F24" s="80" t="s">
        <v>738</v>
      </c>
      <c r="G24" s="80"/>
    </row>
    <row r="25" spans="1:7" ht="15.75" customHeight="1" x14ac:dyDescent="0.25">
      <c r="A25" s="8" t="str">
        <f ca="1">CELL("address",'Order form'!H18)</f>
        <v>'[STRATOS_Order form_2021.xlsm]Order form'!$H$18</v>
      </c>
      <c r="B25" s="8" t="s">
        <v>213</v>
      </c>
      <c r="C25" s="9" t="s">
        <v>17</v>
      </c>
      <c r="D25" s="9" t="s">
        <v>136</v>
      </c>
      <c r="E25" s="9" t="s">
        <v>456</v>
      </c>
      <c r="F25" s="80" t="s">
        <v>739</v>
      </c>
      <c r="G25" s="80"/>
    </row>
    <row r="26" spans="1:7" ht="15.75" customHeight="1" x14ac:dyDescent="0.25">
      <c r="A26" s="8" t="str">
        <f ca="1">CELL("address",'Order form'!B21)</f>
        <v>'[STRATOS_Order form_2021.xlsm]Order form'!$B$21</v>
      </c>
      <c r="B26" s="8" t="s">
        <v>213</v>
      </c>
      <c r="C26" s="9" t="s">
        <v>39</v>
      </c>
      <c r="D26" s="9" t="s">
        <v>137</v>
      </c>
      <c r="E26" s="9" t="s">
        <v>457</v>
      </c>
      <c r="F26" t="s">
        <v>815</v>
      </c>
      <c r="G26" s="80"/>
    </row>
    <row r="27" spans="1:7" ht="15.75" customHeight="1" x14ac:dyDescent="0.25">
      <c r="A27" s="8" t="str">
        <f ca="1">CELL("address",'Order form'!B24)</f>
        <v>'[STRATOS_Order form_2021.xlsm]Order form'!$B$24</v>
      </c>
      <c r="B27" s="8" t="s">
        <v>213</v>
      </c>
      <c r="C27" s="9" t="s">
        <v>31</v>
      </c>
      <c r="D27" s="9" t="s">
        <v>140</v>
      </c>
      <c r="E27" s="9" t="s">
        <v>251</v>
      </c>
      <c r="F27" t="s">
        <v>816</v>
      </c>
      <c r="G27" s="80"/>
    </row>
    <row r="28" spans="1:7" ht="15.75" customHeight="1" x14ac:dyDescent="0.25">
      <c r="A28" s="8" t="str">
        <f ca="1">CELL("address",'Order form'!B25)</f>
        <v>'[STRATOS_Order form_2021.xlsm]Order form'!$B$25</v>
      </c>
      <c r="B28" s="8" t="s">
        <v>213</v>
      </c>
      <c r="C28" s="9" t="s">
        <v>28</v>
      </c>
      <c r="D28" s="9" t="s">
        <v>141</v>
      </c>
      <c r="E28" s="75" t="s">
        <v>252</v>
      </c>
      <c r="F28" s="97" t="s">
        <v>817</v>
      </c>
      <c r="G28" s="80"/>
    </row>
    <row r="29" spans="1:7" ht="15.75" customHeight="1" x14ac:dyDescent="0.25">
      <c r="A29" s="8" t="str">
        <f ca="1">CELL("address",'Order form'!B26)</f>
        <v>'[STRATOS_Order form_2021.xlsm]Order form'!$B$26</v>
      </c>
      <c r="B29" s="8" t="s">
        <v>213</v>
      </c>
      <c r="C29" s="9" t="s">
        <v>29</v>
      </c>
      <c r="D29" s="9" t="s">
        <v>142</v>
      </c>
      <c r="E29" s="75" t="s">
        <v>253</v>
      </c>
      <c r="F29" s="80" t="s">
        <v>740</v>
      </c>
      <c r="G29" s="80"/>
    </row>
    <row r="30" spans="1:7" ht="15.75" customHeight="1" x14ac:dyDescent="0.25">
      <c r="A30" s="8" t="str">
        <f ca="1">CELL("address",'Order form'!B27)</f>
        <v>'[STRATOS_Order form_2021.xlsm]Order form'!$B$27</v>
      </c>
      <c r="B30" s="8" t="s">
        <v>213</v>
      </c>
      <c r="C30" s="9" t="s">
        <v>49</v>
      </c>
      <c r="D30" s="9" t="s">
        <v>143</v>
      </c>
      <c r="E30" s="75" t="s">
        <v>262</v>
      </c>
      <c r="F30" s="80" t="s">
        <v>741</v>
      </c>
      <c r="G30" s="80"/>
    </row>
    <row r="31" spans="1:7" ht="15.75" customHeight="1" x14ac:dyDescent="0.25">
      <c r="A31" s="8" t="str">
        <f ca="1">CELL("address",'Order form'!B28)</f>
        <v>'[STRATOS_Order form_2021.xlsm]Order form'!$B$28</v>
      </c>
      <c r="B31" s="8" t="s">
        <v>213</v>
      </c>
      <c r="C31" s="9" t="s">
        <v>50</v>
      </c>
      <c r="D31" s="9" t="s">
        <v>298</v>
      </c>
      <c r="E31" s="75" t="s">
        <v>299</v>
      </c>
      <c r="F31" s="80" t="s">
        <v>742</v>
      </c>
      <c r="G31" s="80"/>
    </row>
    <row r="32" spans="1:7" ht="15.75" customHeight="1" x14ac:dyDescent="0.25">
      <c r="A32" s="8" t="str">
        <f ca="1">CELL("address",'Order form'!B29)</f>
        <v>'[STRATOS_Order form_2021.xlsm]Order form'!$B$29</v>
      </c>
      <c r="B32" s="8" t="s">
        <v>213</v>
      </c>
      <c r="C32" s="9" t="s">
        <v>51</v>
      </c>
      <c r="D32" s="9" t="s">
        <v>144</v>
      </c>
      <c r="E32" s="75" t="s">
        <v>263</v>
      </c>
      <c r="F32" s="80" t="s">
        <v>743</v>
      </c>
      <c r="G32" s="80"/>
    </row>
    <row r="33" spans="1:7" ht="15.75" customHeight="1" x14ac:dyDescent="0.25">
      <c r="A33" s="8" t="str">
        <f ca="1">CELL("address",'Order form'!B30)</f>
        <v>'[STRATOS_Order form_2021.xlsm]Order form'!$B$30</v>
      </c>
      <c r="B33" s="8" t="s">
        <v>213</v>
      </c>
      <c r="C33" s="82" t="s">
        <v>710</v>
      </c>
      <c r="D33" s="82" t="s">
        <v>711</v>
      </c>
      <c r="E33" s="82" t="s">
        <v>712</v>
      </c>
      <c r="F33" s="97" t="s">
        <v>818</v>
      </c>
      <c r="G33" s="80"/>
    </row>
    <row r="34" spans="1:7" ht="15.75" customHeight="1" x14ac:dyDescent="0.25">
      <c r="A34" s="8" t="str">
        <f ca="1">CELL("address",'Order form'!B31)</f>
        <v>'[STRATOS_Order form_2021.xlsm]Order form'!$B$31</v>
      </c>
      <c r="B34" s="8" t="s">
        <v>213</v>
      </c>
      <c r="C34" s="83" t="s">
        <v>717</v>
      </c>
      <c r="D34" s="83" t="s">
        <v>718</v>
      </c>
      <c r="E34" s="83" t="s">
        <v>719</v>
      </c>
      <c r="F34" s="97" t="s">
        <v>819</v>
      </c>
      <c r="G34" s="80"/>
    </row>
    <row r="35" spans="1:7" ht="15.75" customHeight="1" x14ac:dyDescent="0.25">
      <c r="A35" s="8" t="str">
        <f ca="1">CELL("address",'Order form'!B32)</f>
        <v>'[STRATOS_Order form_2021.xlsm]Order form'!$B$32</v>
      </c>
      <c r="B35" s="8" t="s">
        <v>213</v>
      </c>
      <c r="C35" s="9" t="s">
        <v>30</v>
      </c>
      <c r="D35" s="202" t="s">
        <v>904</v>
      </c>
      <c r="E35" s="75" t="s">
        <v>701</v>
      </c>
      <c r="F35" s="97" t="s">
        <v>820</v>
      </c>
      <c r="G35" s="80"/>
    </row>
    <row r="36" spans="1:7" ht="15.75" customHeight="1" x14ac:dyDescent="0.25">
      <c r="A36" s="8" t="str">
        <f ca="1">CELL("address",'Order form'!B33)</f>
        <v>'[STRATOS_Order form_2021.xlsm]Order form'!$B$33</v>
      </c>
      <c r="B36" s="8" t="s">
        <v>213</v>
      </c>
      <c r="C36" s="9" t="s">
        <v>33</v>
      </c>
      <c r="D36" s="9" t="s">
        <v>146</v>
      </c>
      <c r="E36" s="75" t="s">
        <v>702</v>
      </c>
      <c r="F36" s="80" t="s">
        <v>744</v>
      </c>
      <c r="G36" s="80"/>
    </row>
    <row r="37" spans="1:7" ht="15.75" customHeight="1" x14ac:dyDescent="0.25">
      <c r="A37" s="8" t="str">
        <f ca="1">CELL("address",'Order form'!AB25)</f>
        <v>'[STRATOS_Order form_2021.xlsm]Order form'!$AB$25</v>
      </c>
      <c r="B37" s="8" t="s">
        <v>305</v>
      </c>
      <c r="C37" s="82" t="s">
        <v>703</v>
      </c>
      <c r="D37" s="82" t="s">
        <v>705</v>
      </c>
      <c r="E37" s="96" t="s">
        <v>707</v>
      </c>
      <c r="F37" s="96" t="s">
        <v>821</v>
      </c>
      <c r="G37" s="80"/>
    </row>
    <row r="38" spans="1:7" ht="15.75" customHeight="1" x14ac:dyDescent="0.25">
      <c r="A38" s="8" t="str">
        <f ca="1">CELL("address",'Order form'!AB26)</f>
        <v>'[STRATOS_Order form_2021.xlsm]Order form'!$AB$26</v>
      </c>
      <c r="B38" s="8" t="s">
        <v>305</v>
      </c>
      <c r="C38" s="82" t="s">
        <v>704</v>
      </c>
      <c r="D38" s="82" t="s">
        <v>706</v>
      </c>
      <c r="E38" s="82" t="s">
        <v>708</v>
      </c>
      <c r="F38" s="96" t="s">
        <v>822</v>
      </c>
      <c r="G38" s="80"/>
    </row>
    <row r="39" spans="1:7" ht="15.75" customHeight="1" x14ac:dyDescent="0.25">
      <c r="A39" s="8" t="str">
        <f ca="1">CELL("address",'Order form'!Q22)</f>
        <v>'[STRATOS_Order form_2021.xlsm]Order form'!$Q$22</v>
      </c>
      <c r="B39" s="8" t="s">
        <v>241</v>
      </c>
      <c r="C39" s="9" t="s">
        <v>116</v>
      </c>
      <c r="D39" s="9" t="s">
        <v>148</v>
      </c>
      <c r="E39" s="9" t="s">
        <v>458</v>
      </c>
      <c r="F39" s="11" t="s">
        <v>823</v>
      </c>
      <c r="G39" s="80"/>
    </row>
    <row r="40" spans="1:7" ht="15.75" customHeight="1" x14ac:dyDescent="0.25">
      <c r="A40" s="8" t="str">
        <f ca="1">CELL("address",'Order form'!Q22)</f>
        <v>'[STRATOS_Order form_2021.xlsm]Order form'!$Q$22</v>
      </c>
      <c r="B40" s="8" t="s">
        <v>241</v>
      </c>
      <c r="C40" s="9" t="s">
        <v>186</v>
      </c>
      <c r="D40" s="9" t="s">
        <v>149</v>
      </c>
      <c r="E40" s="9" t="s">
        <v>459</v>
      </c>
      <c r="F40" s="80" t="s">
        <v>745</v>
      </c>
      <c r="G40" s="80"/>
    </row>
    <row r="41" spans="1:7" ht="15.75" customHeight="1" x14ac:dyDescent="0.25">
      <c r="A41" s="8" t="str">
        <f ca="1">CELL("address",'Order form'!Q23)</f>
        <v>'[STRATOS_Order form_2021.xlsm]Order form'!$Q$23</v>
      </c>
      <c r="B41" s="8" t="s">
        <v>241</v>
      </c>
      <c r="C41" s="9" t="s">
        <v>187</v>
      </c>
      <c r="D41" s="9" t="s">
        <v>150</v>
      </c>
      <c r="E41" s="9" t="s">
        <v>242</v>
      </c>
      <c r="F41" s="80" t="s">
        <v>746</v>
      </c>
      <c r="G41" s="80"/>
    </row>
    <row r="42" spans="1:7" ht="15.75" customHeight="1" x14ac:dyDescent="0.25">
      <c r="A42" s="8" t="str">
        <f ca="1">CELL("address",'Order form'!Q23)</f>
        <v>'[STRATOS_Order form_2021.xlsm]Order form'!$Q$23</v>
      </c>
      <c r="B42" s="8" t="s">
        <v>241</v>
      </c>
      <c r="C42" s="9" t="s">
        <v>188</v>
      </c>
      <c r="D42" s="9" t="s">
        <v>151</v>
      </c>
      <c r="E42" s="9" t="s">
        <v>243</v>
      </c>
      <c r="F42" s="80" t="s">
        <v>747</v>
      </c>
      <c r="G42" s="80"/>
    </row>
    <row r="43" spans="1:7" ht="15.75" customHeight="1" x14ac:dyDescent="0.25">
      <c r="A43" s="8" t="str">
        <f ca="1">CELL("address",'Order form'!Q25)</f>
        <v>'[STRATOS_Order form_2021.xlsm]Order form'!$Q$25</v>
      </c>
      <c r="B43" s="8" t="s">
        <v>241</v>
      </c>
      <c r="C43" s="9" t="s">
        <v>189</v>
      </c>
      <c r="D43" s="9" t="s">
        <v>152</v>
      </c>
      <c r="E43" s="9" t="s">
        <v>244</v>
      </c>
      <c r="F43" s="80" t="s">
        <v>748</v>
      </c>
      <c r="G43" s="80"/>
    </row>
    <row r="44" spans="1:7" ht="15.75" customHeight="1" x14ac:dyDescent="0.25">
      <c r="A44" s="8" t="str">
        <f ca="1">CELL("address",'Order form'!Q25)</f>
        <v>'[STRATOS_Order form_2021.xlsm]Order form'!$Q$25</v>
      </c>
      <c r="B44" s="8" t="s">
        <v>241</v>
      </c>
      <c r="C44" s="9" t="s">
        <v>245</v>
      </c>
      <c r="D44" s="9" t="s">
        <v>153</v>
      </c>
      <c r="E44" s="9" t="s">
        <v>246</v>
      </c>
      <c r="F44" s="80" t="s">
        <v>749</v>
      </c>
      <c r="G44" s="80"/>
    </row>
    <row r="45" spans="1:7" ht="15.75" customHeight="1" x14ac:dyDescent="0.25">
      <c r="A45" s="8" t="str">
        <f ca="1">CELL("address",'Order form'!Q25)</f>
        <v>'[STRATOS_Order form_2021.xlsm]Order form'!$Q$25</v>
      </c>
      <c r="B45" s="8" t="s">
        <v>241</v>
      </c>
      <c r="C45" s="9" t="s">
        <v>247</v>
      </c>
      <c r="D45" s="9" t="s">
        <v>190</v>
      </c>
      <c r="E45" s="9" t="s">
        <v>248</v>
      </c>
      <c r="F45" s="9" t="s">
        <v>824</v>
      </c>
      <c r="G45" s="80"/>
    </row>
    <row r="46" spans="1:7" ht="15.75" customHeight="1" x14ac:dyDescent="0.25">
      <c r="A46" s="8" t="str">
        <f ca="1">CELL("address",'Order form'!Q25)</f>
        <v>'[STRATOS_Order form_2021.xlsm]Order form'!$Q$25</v>
      </c>
      <c r="B46" s="8" t="s">
        <v>241</v>
      </c>
      <c r="C46" s="9" t="s">
        <v>102</v>
      </c>
      <c r="D46" s="9" t="s">
        <v>102</v>
      </c>
      <c r="E46" s="9" t="s">
        <v>102</v>
      </c>
      <c r="F46" s="80" t="s">
        <v>102</v>
      </c>
      <c r="G46" s="80"/>
    </row>
    <row r="47" spans="1:7" ht="15.75" customHeight="1" x14ac:dyDescent="0.25">
      <c r="A47" s="8" t="str">
        <f ca="1">CELL("address",'Order form'!Q25)</f>
        <v>'[STRATOS_Order form_2021.xlsm]Order form'!$Q$25</v>
      </c>
      <c r="B47" s="8" t="s">
        <v>241</v>
      </c>
      <c r="C47" s="9" t="s">
        <v>117</v>
      </c>
      <c r="D47" s="9" t="s">
        <v>117</v>
      </c>
      <c r="E47" s="9" t="s">
        <v>117</v>
      </c>
      <c r="F47" s="80" t="s">
        <v>117</v>
      </c>
      <c r="G47" s="80"/>
    </row>
    <row r="48" spans="1:7" ht="15.75" customHeight="1" x14ac:dyDescent="0.25">
      <c r="A48" s="8" t="str">
        <f ca="1">CELL("address",'Order form'!Q25)</f>
        <v>'[STRATOS_Order form_2021.xlsm]Order form'!$Q$25</v>
      </c>
      <c r="B48" s="8" t="s">
        <v>241</v>
      </c>
      <c r="C48" s="9" t="s">
        <v>249</v>
      </c>
      <c r="D48" s="9" t="s">
        <v>154</v>
      </c>
      <c r="E48" s="9" t="s">
        <v>250</v>
      </c>
      <c r="F48" s="80" t="s">
        <v>750</v>
      </c>
      <c r="G48" s="80"/>
    </row>
    <row r="49" spans="1:10" ht="15.75" customHeight="1" x14ac:dyDescent="0.25">
      <c r="A49" s="8" t="str">
        <f ca="1">CELL("address",'Order form'!Q26)</f>
        <v>'[STRATOS_Order form_2021.xlsm]Order form'!$Q$26</v>
      </c>
      <c r="B49" s="8" t="s">
        <v>241</v>
      </c>
      <c r="C49" s="9" t="s">
        <v>254</v>
      </c>
      <c r="D49" s="9" t="s">
        <v>191</v>
      </c>
      <c r="E49" s="9" t="s">
        <v>255</v>
      </c>
      <c r="F49" s="9" t="s">
        <v>825</v>
      </c>
      <c r="G49" s="80"/>
    </row>
    <row r="50" spans="1:10" ht="15.75" customHeight="1" x14ac:dyDescent="0.25">
      <c r="A50" s="8" t="str">
        <f ca="1">CELL("address",'Order form'!Q26)</f>
        <v>'[STRATOS_Order form_2021.xlsm]Order form'!$Q$26</v>
      </c>
      <c r="B50" s="8" t="s">
        <v>241</v>
      </c>
      <c r="C50" s="9" t="s">
        <v>256</v>
      </c>
      <c r="D50" s="9" t="s">
        <v>192</v>
      </c>
      <c r="E50" s="9" t="s">
        <v>257</v>
      </c>
      <c r="F50" s="96" t="s">
        <v>826</v>
      </c>
      <c r="G50" s="80"/>
    </row>
    <row r="51" spans="1:10" ht="15.75" customHeight="1" x14ac:dyDescent="0.25">
      <c r="A51" s="8" t="str">
        <f ca="1">CELL("address",'Order form'!Q26)</f>
        <v>'[STRATOS_Order form_2021.xlsm]Order form'!$Q$26</v>
      </c>
      <c r="B51" s="8" t="s">
        <v>241</v>
      </c>
      <c r="C51" s="9" t="s">
        <v>118</v>
      </c>
      <c r="D51" s="9" t="s">
        <v>193</v>
      </c>
      <c r="E51" s="9" t="s">
        <v>258</v>
      </c>
      <c r="F51" s="96" t="s">
        <v>827</v>
      </c>
      <c r="G51" s="80"/>
    </row>
    <row r="52" spans="1:10" ht="15.75" customHeight="1" x14ac:dyDescent="0.25">
      <c r="A52" s="8" t="str">
        <f ca="1">CELL("address",'Order form'!Q26)</f>
        <v>'[STRATOS_Order form_2021.xlsm]Order form'!$Q$26</v>
      </c>
      <c r="B52" s="8" t="s">
        <v>241</v>
      </c>
      <c r="C52" s="9" t="s">
        <v>119</v>
      </c>
      <c r="D52" s="9" t="s">
        <v>194</v>
      </c>
      <c r="E52" s="9" t="s">
        <v>259</v>
      </c>
      <c r="F52" s="9" t="s">
        <v>828</v>
      </c>
      <c r="G52" s="80"/>
    </row>
    <row r="53" spans="1:10" ht="15.75" customHeight="1" x14ac:dyDescent="0.25">
      <c r="A53" s="8" t="str">
        <f ca="1">CELL("address",'Order form'!Q26)</f>
        <v>'[STRATOS_Order form_2021.xlsm]Order form'!$Q$26</v>
      </c>
      <c r="B53" s="8" t="s">
        <v>241</v>
      </c>
      <c r="C53" s="9" t="s">
        <v>260</v>
      </c>
      <c r="D53" s="9" t="s">
        <v>195</v>
      </c>
      <c r="E53" s="9" t="s">
        <v>261</v>
      </c>
      <c r="F53" s="9" t="s">
        <v>829</v>
      </c>
      <c r="G53" s="80"/>
    </row>
    <row r="54" spans="1:10" ht="15.75" customHeight="1" x14ac:dyDescent="0.25">
      <c r="A54" s="8" t="str">
        <f ca="1">CELL("address",'Order form'!Q30)</f>
        <v>'[STRATOS_Order form_2021.xlsm]Order form'!$Q$30</v>
      </c>
      <c r="B54" s="8" t="s">
        <v>241</v>
      </c>
      <c r="C54" s="9" t="s">
        <v>122</v>
      </c>
      <c r="D54" s="82" t="s">
        <v>198</v>
      </c>
      <c r="E54" s="82" t="s">
        <v>410</v>
      </c>
      <c r="F54" s="80" t="s">
        <v>122</v>
      </c>
      <c r="G54" s="80"/>
    </row>
    <row r="55" spans="1:10" ht="15.75" customHeight="1" x14ac:dyDescent="0.25">
      <c r="A55" s="8" t="str">
        <f ca="1">CELL("address",'Order form'!Q30)</f>
        <v>'[STRATOS_Order form_2021.xlsm]Order form'!$Q$30</v>
      </c>
      <c r="B55" s="8" t="s">
        <v>241</v>
      </c>
      <c r="C55" s="9" t="s">
        <v>189</v>
      </c>
      <c r="D55" s="82" t="s">
        <v>152</v>
      </c>
      <c r="E55" s="82" t="s">
        <v>715</v>
      </c>
      <c r="F55" s="80" t="s">
        <v>748</v>
      </c>
      <c r="G55" s="80"/>
    </row>
    <row r="56" spans="1:10" ht="15.75" customHeight="1" x14ac:dyDescent="0.25">
      <c r="A56" s="8" t="str">
        <f ca="1">CELL("address",'Order form'!Q30)</f>
        <v>'[STRATOS_Order form_2021.xlsm]Order form'!$Q$30</v>
      </c>
      <c r="B56" s="80" t="s">
        <v>241</v>
      </c>
      <c r="C56" s="82" t="s">
        <v>716</v>
      </c>
      <c r="D56" s="82" t="s">
        <v>713</v>
      </c>
      <c r="E56" s="82" t="s">
        <v>714</v>
      </c>
      <c r="F56" s="80" t="s">
        <v>751</v>
      </c>
      <c r="G56" s="80"/>
    </row>
    <row r="57" spans="1:10" ht="15.75" customHeight="1" x14ac:dyDescent="0.25">
      <c r="A57" s="8" t="str">
        <f ca="1">CELL("address",'Order form'!B35)</f>
        <v>'[STRATOS_Order form_2021.xlsm]Order form'!$B$35</v>
      </c>
      <c r="B57" s="8" t="s">
        <v>213</v>
      </c>
      <c r="C57" s="42" t="s">
        <v>487</v>
      </c>
      <c r="D57" s="42" t="s">
        <v>565</v>
      </c>
      <c r="E57" s="42" t="s">
        <v>578</v>
      </c>
      <c r="F57" s="80" t="s">
        <v>752</v>
      </c>
      <c r="G57" s="80"/>
    </row>
    <row r="58" spans="1:10" ht="15.75" customHeight="1" x14ac:dyDescent="0.25">
      <c r="A58" s="8" t="str">
        <f ca="1">CELL("address",'Order form'!B36)</f>
        <v>'[STRATOS_Order form_2021.xlsm]Order form'!$B$36</v>
      </c>
      <c r="B58" s="8" t="s">
        <v>213</v>
      </c>
      <c r="C58" s="42" t="s">
        <v>488</v>
      </c>
      <c r="D58" s="42" t="s">
        <v>160</v>
      </c>
      <c r="E58" s="42" t="s">
        <v>316</v>
      </c>
      <c r="F58" s="80" t="s">
        <v>753</v>
      </c>
      <c r="G58" s="80"/>
    </row>
    <row r="59" spans="1:10" ht="15.75" customHeight="1" x14ac:dyDescent="0.25">
      <c r="A59" s="8" t="str">
        <f ca="1">CELL("address",'Order form'!B37)</f>
        <v>'[STRATOS_Order form_2021.xlsm]Order form'!$B$37</v>
      </c>
      <c r="B59" s="8" t="s">
        <v>213</v>
      </c>
      <c r="C59" s="42" t="s">
        <v>572</v>
      </c>
      <c r="D59" s="42" t="s">
        <v>573</v>
      </c>
      <c r="E59" s="42" t="s">
        <v>595</v>
      </c>
      <c r="F59" s="80" t="s">
        <v>754</v>
      </c>
      <c r="G59" s="80"/>
    </row>
    <row r="60" spans="1:10" ht="15.75" customHeight="1" x14ac:dyDescent="0.25">
      <c r="A60" s="8" t="str">
        <f ca="1">CELL("address",'Order form'!B38)</f>
        <v>'[STRATOS_Order form_2021.xlsm]Order form'!$B$38</v>
      </c>
      <c r="B60" s="8" t="s">
        <v>213</v>
      </c>
      <c r="C60" s="42" t="s">
        <v>489</v>
      </c>
      <c r="D60" s="42" t="s">
        <v>514</v>
      </c>
      <c r="E60" s="42" t="s">
        <v>579</v>
      </c>
      <c r="F60" s="80" t="s">
        <v>755</v>
      </c>
      <c r="G60" s="80"/>
    </row>
    <row r="61" spans="1:10" ht="15.75" customHeight="1" x14ac:dyDescent="0.25">
      <c r="A61" s="8" t="str">
        <f ca="1">CELL("address",'Order form'!B39)</f>
        <v>'[STRATOS_Order form_2021.xlsm]Order form'!$B$39</v>
      </c>
      <c r="B61" s="8" t="s">
        <v>213</v>
      </c>
      <c r="C61" s="42" t="s">
        <v>490</v>
      </c>
      <c r="D61" s="42" t="s">
        <v>515</v>
      </c>
      <c r="E61" s="42" t="s">
        <v>580</v>
      </c>
      <c r="F61" s="80" t="s">
        <v>756</v>
      </c>
      <c r="G61" s="80"/>
    </row>
    <row r="62" spans="1:10" ht="15.75" customHeight="1" x14ac:dyDescent="0.25">
      <c r="A62" s="8" t="str">
        <f ca="1">CELL("address",'Order form'!B40)</f>
        <v>'[STRATOS_Order form_2021.xlsm]Order form'!$B$40</v>
      </c>
      <c r="B62" s="8" t="s">
        <v>213</v>
      </c>
      <c r="C62" s="42" t="s">
        <v>491</v>
      </c>
      <c r="D62" s="42" t="s">
        <v>516</v>
      </c>
      <c r="E62" s="42" t="s">
        <v>581</v>
      </c>
      <c r="F62" s="80" t="s">
        <v>757</v>
      </c>
      <c r="G62" s="80"/>
    </row>
    <row r="63" spans="1:10" ht="15.75" customHeight="1" x14ac:dyDescent="0.25">
      <c r="A63" s="8" t="str">
        <f ca="1">CELL("address",'Order form'!B41)</f>
        <v>'[STRATOS_Order form_2021.xlsm]Order form'!$B$41</v>
      </c>
      <c r="B63" s="8" t="s">
        <v>213</v>
      </c>
      <c r="C63" s="42" t="s">
        <v>492</v>
      </c>
      <c r="D63" s="42" t="s">
        <v>566</v>
      </c>
      <c r="E63" s="42" t="s">
        <v>582</v>
      </c>
      <c r="F63" s="80" t="s">
        <v>758</v>
      </c>
      <c r="G63" s="80"/>
    </row>
    <row r="64" spans="1:10" ht="15.75" customHeight="1" x14ac:dyDescent="0.25">
      <c r="A64" s="8" t="str">
        <f ca="1">CELL("address",'Order form'!B42)</f>
        <v>'[STRATOS_Order form_2021.xlsm]Order form'!$B$42</v>
      </c>
      <c r="B64" s="8" t="s">
        <v>213</v>
      </c>
      <c r="C64" s="202" t="s">
        <v>932</v>
      </c>
      <c r="D64" s="202" t="s">
        <v>933</v>
      </c>
      <c r="E64" s="202" t="s">
        <v>934</v>
      </c>
      <c r="F64" t="s">
        <v>935</v>
      </c>
      <c r="G64" s="80"/>
      <c r="J64" s="13"/>
    </row>
    <row r="65" spans="1:10" ht="15.75" customHeight="1" x14ac:dyDescent="0.25">
      <c r="A65" s="8" t="str">
        <f ca="1">CELL("address",'Order form'!B43)</f>
        <v>'[STRATOS_Order form_2021.xlsm]Order form'!$B$43</v>
      </c>
      <c r="B65" s="8" t="s">
        <v>213</v>
      </c>
      <c r="C65" s="42" t="s">
        <v>510</v>
      </c>
      <c r="D65" s="42" t="s">
        <v>511</v>
      </c>
      <c r="E65" s="42" t="s">
        <v>583</v>
      </c>
      <c r="F65" s="80" t="s">
        <v>759</v>
      </c>
      <c r="G65" s="80"/>
      <c r="J65" s="13"/>
    </row>
    <row r="66" spans="1:10" ht="15.75" customHeight="1" x14ac:dyDescent="0.25">
      <c r="A66" s="8" t="str">
        <f ca="1">CELL("address",'Order form'!Q43)</f>
        <v>'[STRATOS_Order form_2021.xlsm]Order form'!$Q$43</v>
      </c>
      <c r="B66" s="8" t="s">
        <v>213</v>
      </c>
      <c r="C66" s="202" t="s">
        <v>937</v>
      </c>
      <c r="D66" s="202" t="s">
        <v>938</v>
      </c>
      <c r="E66" s="202" t="s">
        <v>939</v>
      </c>
      <c r="F66" s="203" t="s">
        <v>940</v>
      </c>
      <c r="G66" s="80"/>
      <c r="J66" s="13"/>
    </row>
    <row r="67" spans="1:10" ht="15.75" customHeight="1" x14ac:dyDescent="0.25">
      <c r="A67" s="8" t="str">
        <f ca="1">CELL("address",'Order form'!AB43)</f>
        <v>'[STRATOS_Order form_2021.xlsm]Order form'!$AB$43</v>
      </c>
      <c r="B67" s="8" t="s">
        <v>213</v>
      </c>
      <c r="C67" s="202" t="s">
        <v>941</v>
      </c>
      <c r="D67" s="202" t="s">
        <v>942</v>
      </c>
      <c r="E67" s="202" t="s">
        <v>943</v>
      </c>
      <c r="F67" t="s">
        <v>944</v>
      </c>
      <c r="G67" s="80"/>
      <c r="J67" s="13"/>
    </row>
    <row r="68" spans="1:10" ht="15.75" customHeight="1" x14ac:dyDescent="0.25">
      <c r="A68" s="8" t="str">
        <f ca="1">CELL("address",'Order form'!B44)</f>
        <v>'[STRATOS_Order form_2021.xlsm]Order form'!$B$44</v>
      </c>
      <c r="B68" s="8" t="s">
        <v>213</v>
      </c>
      <c r="C68" s="42" t="s">
        <v>493</v>
      </c>
      <c r="D68" s="42" t="s">
        <v>567</v>
      </c>
      <c r="E68" s="42" t="s">
        <v>584</v>
      </c>
      <c r="F68" s="80" t="s">
        <v>760</v>
      </c>
      <c r="G68" s="80"/>
      <c r="J68" s="13"/>
    </row>
    <row r="69" spans="1:10" ht="15.75" customHeight="1" x14ac:dyDescent="0.25">
      <c r="A69" s="8" t="str">
        <f ca="1">CELL("address",'Order form'!B45)</f>
        <v>'[STRATOS_Order form_2021.xlsm]Order form'!$B$45</v>
      </c>
      <c r="B69" s="8" t="s">
        <v>213</v>
      </c>
      <c r="C69" s="42" t="s">
        <v>494</v>
      </c>
      <c r="D69" s="42" t="s">
        <v>568</v>
      </c>
      <c r="E69" s="42" t="s">
        <v>585</v>
      </c>
      <c r="F69" t="s">
        <v>830</v>
      </c>
      <c r="G69" s="80"/>
      <c r="J69" s="13"/>
    </row>
    <row r="70" spans="1:10" ht="15.75" customHeight="1" x14ac:dyDescent="0.25">
      <c r="A70" s="8" t="str">
        <f ca="1">CELL("address",'Order form'!B46)</f>
        <v>'[STRATOS_Order form_2021.xlsm]Order form'!$B$46</v>
      </c>
      <c r="B70" s="8" t="s">
        <v>213</v>
      </c>
      <c r="C70" s="202" t="s">
        <v>930</v>
      </c>
      <c r="D70" s="202" t="s">
        <v>931</v>
      </c>
      <c r="E70" s="42" t="s">
        <v>586</v>
      </c>
      <c r="F70" t="s">
        <v>831</v>
      </c>
      <c r="G70" s="80"/>
      <c r="J70" s="13"/>
    </row>
    <row r="71" spans="1:10" ht="15.75" customHeight="1" x14ac:dyDescent="0.25">
      <c r="A71" s="8" t="str">
        <f ca="1">CELL("address",'Order form'!B47)</f>
        <v>'[STRATOS_Order form_2021.xlsm]Order form'!$B$47</v>
      </c>
      <c r="B71" s="8" t="s">
        <v>213</v>
      </c>
      <c r="C71" s="42" t="s">
        <v>53</v>
      </c>
      <c r="D71" s="202" t="s">
        <v>936</v>
      </c>
      <c r="E71" s="42" t="s">
        <v>587</v>
      </c>
      <c r="F71" s="80" t="s">
        <v>761</v>
      </c>
      <c r="G71" s="80"/>
      <c r="J71" s="13"/>
    </row>
    <row r="72" spans="1:10" ht="15.75" customHeight="1" x14ac:dyDescent="0.25">
      <c r="A72" s="8" t="str">
        <f ca="1">CELL("address",'Order form'!B48)</f>
        <v>'[STRATOS_Order form_2021.xlsm]Order form'!$B$48</v>
      </c>
      <c r="B72" s="8" t="s">
        <v>213</v>
      </c>
      <c r="C72" s="42" t="s">
        <v>54</v>
      </c>
      <c r="D72" s="42" t="s">
        <v>569</v>
      </c>
      <c r="E72" s="42" t="s">
        <v>588</v>
      </c>
      <c r="F72" s="80" t="s">
        <v>762</v>
      </c>
      <c r="G72" s="80"/>
      <c r="J72" s="13"/>
    </row>
    <row r="73" spans="1:10" ht="15.75" customHeight="1" x14ac:dyDescent="0.25">
      <c r="A73" s="8" t="str">
        <f ca="1">CELL("address",'Order form'!B49)</f>
        <v>'[STRATOS_Order form_2021.xlsm]Order form'!$B$49</v>
      </c>
      <c r="B73" s="8" t="s">
        <v>213</v>
      </c>
      <c r="C73" s="42" t="s">
        <v>55</v>
      </c>
      <c r="D73" s="42" t="s">
        <v>570</v>
      </c>
      <c r="E73" s="42" t="s">
        <v>589</v>
      </c>
      <c r="F73" s="80" t="s">
        <v>763</v>
      </c>
      <c r="G73" s="80"/>
      <c r="J73" s="13"/>
    </row>
    <row r="74" spans="1:10" ht="15.75" customHeight="1" x14ac:dyDescent="0.25">
      <c r="A74" s="8" t="str">
        <f ca="1">CELL("address",'Order form'!B50)</f>
        <v>'[STRATOS_Order form_2021.xlsm]Order form'!$B$50</v>
      </c>
      <c r="B74" s="8" t="s">
        <v>213</v>
      </c>
      <c r="C74" s="42" t="s">
        <v>495</v>
      </c>
      <c r="D74" s="42" t="s">
        <v>571</v>
      </c>
      <c r="E74" s="42" t="s">
        <v>590</v>
      </c>
      <c r="F74" s="80" t="s">
        <v>764</v>
      </c>
      <c r="G74" s="80"/>
      <c r="J74" s="13"/>
    </row>
    <row r="75" spans="1:10" ht="15.75" customHeight="1" x14ac:dyDescent="0.25">
      <c r="A75" s="8" t="str">
        <f ca="1">CELL("address",'Order form'!B51)</f>
        <v>'[STRATOS_Order form_2021.xlsm]Order form'!$B$51</v>
      </c>
      <c r="B75" s="8" t="s">
        <v>213</v>
      </c>
      <c r="C75" s="212" t="s">
        <v>496</v>
      </c>
      <c r="D75" s="212" t="s">
        <v>963</v>
      </c>
      <c r="E75" s="42" t="s">
        <v>591</v>
      </c>
      <c r="F75" t="s">
        <v>832</v>
      </c>
      <c r="G75" s="80"/>
      <c r="J75" s="13"/>
    </row>
    <row r="76" spans="1:10" ht="15.75" customHeight="1" x14ac:dyDescent="0.25">
      <c r="A76" s="8" t="str">
        <f ca="1">CELL("address",'Order form'!Q36)</f>
        <v>'[STRATOS_Order form_2021.xlsm]Order form'!$Q$36</v>
      </c>
      <c r="B76" s="8" t="s">
        <v>241</v>
      </c>
      <c r="C76" s="82" t="s">
        <v>709</v>
      </c>
      <c r="D76" s="66" t="s">
        <v>662</v>
      </c>
      <c r="E76" s="42" t="s">
        <v>663</v>
      </c>
      <c r="F76" s="97" t="s">
        <v>833</v>
      </c>
      <c r="G76" s="80"/>
    </row>
    <row r="77" spans="1:10" ht="15.75" customHeight="1" x14ac:dyDescent="0.25">
      <c r="A77" s="8" t="str">
        <f ca="1">CELL("address",'Order form'!Q36)</f>
        <v>'[STRATOS_Order form_2021.xlsm]Order form'!$Q$36</v>
      </c>
      <c r="B77" s="8" t="s">
        <v>241</v>
      </c>
      <c r="C77" s="9" t="s">
        <v>121</v>
      </c>
      <c r="D77" s="9" t="s">
        <v>208</v>
      </c>
      <c r="E77" s="42" t="s">
        <v>460</v>
      </c>
      <c r="F77" s="97" t="s">
        <v>834</v>
      </c>
      <c r="G77" s="80"/>
    </row>
    <row r="78" spans="1:10" ht="15.75" customHeight="1" x14ac:dyDescent="0.25">
      <c r="A78" s="8" t="str">
        <f ca="1">CELL("address",'Order form'!Q37)</f>
        <v>'[STRATOS_Order form_2021.xlsm]Order form'!$Q$37</v>
      </c>
      <c r="B78" s="8" t="s">
        <v>241</v>
      </c>
      <c r="C78" s="42" t="s">
        <v>497</v>
      </c>
      <c r="D78" s="44" t="s">
        <v>574</v>
      </c>
      <c r="E78" s="42" t="s">
        <v>592</v>
      </c>
      <c r="F78" s="97" t="s">
        <v>765</v>
      </c>
      <c r="G78" s="80"/>
    </row>
    <row r="79" spans="1:10" ht="15.75" customHeight="1" x14ac:dyDescent="0.25">
      <c r="A79" s="8" t="str">
        <f ca="1">CELL("address",'Order form'!Q37)</f>
        <v>'[STRATOS_Order form_2021.xlsm]Order form'!$Q$37</v>
      </c>
      <c r="B79" s="8" t="s">
        <v>241</v>
      </c>
      <c r="C79" s="42" t="s">
        <v>498</v>
      </c>
      <c r="D79" s="44" t="s">
        <v>575</v>
      </c>
      <c r="E79" s="42" t="s">
        <v>593</v>
      </c>
      <c r="F79" t="s">
        <v>835</v>
      </c>
      <c r="G79" s="80"/>
    </row>
    <row r="80" spans="1:10" ht="15.75" customHeight="1" x14ac:dyDescent="0.25">
      <c r="A80" s="8" t="str">
        <f ca="1">CELL("address",'Order form'!Q37)</f>
        <v>'[STRATOS_Order form_2021.xlsm]Order form'!$Q$37</v>
      </c>
      <c r="B80" s="8" t="s">
        <v>241</v>
      </c>
      <c r="C80" s="42" t="s">
        <v>499</v>
      </c>
      <c r="D80" s="44" t="s">
        <v>576</v>
      </c>
      <c r="E80" s="42" t="s">
        <v>594</v>
      </c>
      <c r="F80" s="80" t="s">
        <v>766</v>
      </c>
      <c r="G80" s="80"/>
    </row>
    <row r="81" spans="1:7" ht="15.75" customHeight="1" x14ac:dyDescent="0.25">
      <c r="A81" s="8" t="str">
        <f ca="1">CELL("address",'Order form'!Q38)</f>
        <v>'[STRATOS_Order form_2021.xlsm]Order form'!$Q$38</v>
      </c>
      <c r="B81" s="8" t="s">
        <v>241</v>
      </c>
      <c r="C81" s="42" t="s">
        <v>520</v>
      </c>
      <c r="D81" s="42" t="s">
        <v>520</v>
      </c>
      <c r="E81" s="42" t="s">
        <v>520</v>
      </c>
      <c r="F81" s="80" t="s">
        <v>520</v>
      </c>
      <c r="G81" s="80"/>
    </row>
    <row r="82" spans="1:7" ht="15.75" customHeight="1" x14ac:dyDescent="0.25">
      <c r="A82" s="8" t="str">
        <f ca="1">CELL("address",'Order form'!Q38)</f>
        <v>'[STRATOS_Order form_2021.xlsm]Order form'!$Q$38</v>
      </c>
      <c r="B82" s="8" t="s">
        <v>241</v>
      </c>
      <c r="C82" s="202" t="s">
        <v>959</v>
      </c>
      <c r="D82" s="202" t="s">
        <v>959</v>
      </c>
      <c r="E82" s="202" t="s">
        <v>959</v>
      </c>
      <c r="F82" s="202" t="s">
        <v>959</v>
      </c>
      <c r="G82" s="80"/>
    </row>
    <row r="83" spans="1:7" ht="15.75" customHeight="1" x14ac:dyDescent="0.25">
      <c r="A83" s="8" t="str">
        <f ca="1">CELL("address",'Order form'!Q38)</f>
        <v>'[STRATOS_Order form_2021.xlsm]Order form'!$Q$38</v>
      </c>
      <c r="B83" s="8" t="s">
        <v>241</v>
      </c>
      <c r="C83" s="42" t="s">
        <v>521</v>
      </c>
      <c r="D83" s="42" t="s">
        <v>521</v>
      </c>
      <c r="E83" s="42" t="s">
        <v>521</v>
      </c>
      <c r="F83" s="80" t="s">
        <v>521</v>
      </c>
      <c r="G83" s="80"/>
    </row>
    <row r="84" spans="1:7" ht="15.75" customHeight="1" x14ac:dyDescent="0.25">
      <c r="A84" s="8" t="str">
        <f ca="1">CELL("address",'Order form'!Q38)</f>
        <v>'[STRATOS_Order form_2021.xlsm]Order form'!$Q$38</v>
      </c>
      <c r="B84" s="8" t="s">
        <v>241</v>
      </c>
      <c r="C84" s="42" t="s">
        <v>522</v>
      </c>
      <c r="D84" s="42" t="s">
        <v>522</v>
      </c>
      <c r="E84" s="42" t="s">
        <v>522</v>
      </c>
      <c r="F84" s="80" t="s">
        <v>522</v>
      </c>
      <c r="G84" s="80"/>
    </row>
    <row r="85" spans="1:7" ht="15.75" customHeight="1" x14ac:dyDescent="0.25">
      <c r="A85" s="8" t="str">
        <f ca="1">CELL("address",'Order form'!Q38)</f>
        <v>'[STRATOS_Order form_2021.xlsm]Order form'!$Q$38</v>
      </c>
      <c r="B85" s="8" t="s">
        <v>241</v>
      </c>
      <c r="C85" s="42" t="s">
        <v>523</v>
      </c>
      <c r="D85" s="42" t="s">
        <v>523</v>
      </c>
      <c r="E85" s="42" t="s">
        <v>523</v>
      </c>
      <c r="F85" s="80" t="s">
        <v>523</v>
      </c>
      <c r="G85" s="80"/>
    </row>
    <row r="86" spans="1:7" ht="15.75" customHeight="1" x14ac:dyDescent="0.25">
      <c r="A86" s="8" t="str">
        <f ca="1">CELL("address",'Order form'!Q39)</f>
        <v>'[STRATOS_Order form_2021.xlsm]Order form'!$Q$39</v>
      </c>
      <c r="B86" s="8" t="s">
        <v>241</v>
      </c>
      <c r="C86" s="42" t="s">
        <v>502</v>
      </c>
      <c r="D86" s="42" t="s">
        <v>502</v>
      </c>
      <c r="E86" s="42" t="s">
        <v>502</v>
      </c>
      <c r="F86" s="80" t="s">
        <v>502</v>
      </c>
      <c r="G86" s="80"/>
    </row>
    <row r="87" spans="1:7" ht="15.75" customHeight="1" x14ac:dyDescent="0.25">
      <c r="A87" s="8" t="str">
        <f ca="1">CELL("address",'Order form'!Q39)</f>
        <v>'[STRATOS_Order form_2021.xlsm]Order form'!$Q$39</v>
      </c>
      <c r="B87" s="8" t="s">
        <v>241</v>
      </c>
      <c r="C87" s="42" t="s">
        <v>503</v>
      </c>
      <c r="D87" s="42" t="s">
        <v>503</v>
      </c>
      <c r="E87" s="42" t="s">
        <v>503</v>
      </c>
      <c r="F87" s="80" t="s">
        <v>503</v>
      </c>
      <c r="G87" s="80"/>
    </row>
    <row r="88" spans="1:7" ht="15.75" customHeight="1" x14ac:dyDescent="0.25">
      <c r="A88" s="8" t="str">
        <f ca="1">CELL("address",'Order form'!Q39)</f>
        <v>'[STRATOS_Order form_2021.xlsm]Order form'!$Q$39</v>
      </c>
      <c r="B88" s="8" t="s">
        <v>241</v>
      </c>
      <c r="C88" s="42" t="s">
        <v>504</v>
      </c>
      <c r="D88" s="42" t="s">
        <v>504</v>
      </c>
      <c r="E88" s="42" t="s">
        <v>504</v>
      </c>
      <c r="F88" s="80" t="s">
        <v>504</v>
      </c>
      <c r="G88" s="80"/>
    </row>
    <row r="89" spans="1:7" ht="15.75" customHeight="1" x14ac:dyDescent="0.25">
      <c r="A89" s="8" t="str">
        <f ca="1">CELL("address",'Order form'!Q39)</f>
        <v>'[STRATOS_Order form_2021.xlsm]Order form'!$Q$39</v>
      </c>
      <c r="B89" s="8" t="s">
        <v>241</v>
      </c>
      <c r="C89" s="42" t="s">
        <v>500</v>
      </c>
      <c r="D89" s="42" t="s">
        <v>500</v>
      </c>
      <c r="E89" s="42" t="s">
        <v>500</v>
      </c>
      <c r="F89" s="80" t="s">
        <v>500</v>
      </c>
      <c r="G89" s="80"/>
    </row>
    <row r="90" spans="1:7" ht="15.75" customHeight="1" x14ac:dyDescent="0.25">
      <c r="A90" s="8" t="str">
        <f ca="1">CELL("address",'Order form'!Q39)</f>
        <v>'[STRATOS_Order form_2021.xlsm]Order form'!$Q$39</v>
      </c>
      <c r="B90" s="8" t="s">
        <v>241</v>
      </c>
      <c r="C90" s="42" t="s">
        <v>505</v>
      </c>
      <c r="D90" s="42" t="s">
        <v>505</v>
      </c>
      <c r="E90" s="42" t="s">
        <v>505</v>
      </c>
      <c r="F90" s="97" t="s">
        <v>505</v>
      </c>
      <c r="G90" s="80"/>
    </row>
    <row r="91" spans="1:7" ht="15.75" customHeight="1" x14ac:dyDescent="0.25">
      <c r="A91" s="8" t="str">
        <f ca="1">CELL("address",'Order form'!Q40)</f>
        <v>'[STRATOS_Order form_2021.xlsm]Order form'!$Q$40</v>
      </c>
      <c r="B91" s="8" t="s">
        <v>241</v>
      </c>
      <c r="C91" s="202" t="s">
        <v>905</v>
      </c>
      <c r="D91" s="202" t="s">
        <v>906</v>
      </c>
      <c r="E91" s="202" t="s">
        <v>907</v>
      </c>
      <c r="F91" t="s">
        <v>908</v>
      </c>
      <c r="G91" s="80"/>
    </row>
    <row r="92" spans="1:7" ht="15.75" customHeight="1" x14ac:dyDescent="0.25">
      <c r="A92" s="8" t="str">
        <f ca="1">CELL("address",'Order form'!Q40)</f>
        <v>'[STRATOS_Order form_2021.xlsm]Order form'!$Q$40</v>
      </c>
      <c r="B92" s="8" t="s">
        <v>241</v>
      </c>
      <c r="C92" s="202" t="s">
        <v>909</v>
      </c>
      <c r="D92" s="202" t="s">
        <v>910</v>
      </c>
      <c r="E92" s="202" t="s">
        <v>596</v>
      </c>
      <c r="F92" t="s">
        <v>506</v>
      </c>
      <c r="G92" s="80"/>
    </row>
    <row r="93" spans="1:7" ht="15.75" customHeight="1" x14ac:dyDescent="0.25">
      <c r="A93" s="8" t="str">
        <f ca="1">CELL("address",'Order form'!Q41)</f>
        <v>'[STRATOS_Order form_2021.xlsm]Order form'!$Q$41</v>
      </c>
      <c r="B93" s="8" t="s">
        <v>241</v>
      </c>
      <c r="C93" s="42" t="s">
        <v>512</v>
      </c>
      <c r="D93" s="42" t="s">
        <v>513</v>
      </c>
      <c r="E93" s="42" t="s">
        <v>597</v>
      </c>
      <c r="F93" s="80" t="s">
        <v>767</v>
      </c>
      <c r="G93" s="80"/>
    </row>
    <row r="94" spans="1:7" ht="15.75" customHeight="1" x14ac:dyDescent="0.25">
      <c r="A94" s="8" t="str">
        <f ca="1">CELL("address",'Order form'!Q41)</f>
        <v>'[STRATOS_Order form_2021.xlsm]Order form'!$Q$41</v>
      </c>
      <c r="B94" s="8" t="s">
        <v>241</v>
      </c>
      <c r="C94" s="202" t="s">
        <v>911</v>
      </c>
      <c r="D94" s="202" t="s">
        <v>912</v>
      </c>
      <c r="E94" s="202" t="s">
        <v>913</v>
      </c>
      <c r="F94" t="s">
        <v>914</v>
      </c>
      <c r="G94" s="80"/>
    </row>
    <row r="95" spans="1:7" ht="15.75" customHeight="1" x14ac:dyDescent="0.25">
      <c r="A95" s="8" t="str">
        <f ca="1">CELL("address",'Order form'!Q41)</f>
        <v>'[STRATOS_Order form_2021.xlsm]Order form'!$Q$41</v>
      </c>
      <c r="B95" s="8" t="s">
        <v>241</v>
      </c>
      <c r="C95" s="202" t="s">
        <v>915</v>
      </c>
      <c r="D95" s="202" t="s">
        <v>916</v>
      </c>
      <c r="E95" s="202" t="s">
        <v>917</v>
      </c>
      <c r="F95" t="s">
        <v>918</v>
      </c>
      <c r="G95" s="80"/>
    </row>
    <row r="96" spans="1:7" ht="15.75" customHeight="1" x14ac:dyDescent="0.25">
      <c r="A96" s="8" t="str">
        <f ca="1">CELL("address",'Order form'!Q42)</f>
        <v>'[STRATOS_Order form_2021.xlsm]Order form'!$Q$42</v>
      </c>
      <c r="B96" s="8" t="s">
        <v>241</v>
      </c>
      <c r="C96" s="96" t="s">
        <v>720</v>
      </c>
      <c r="D96" s="96" t="s">
        <v>721</v>
      </c>
      <c r="E96" s="96" t="s">
        <v>722</v>
      </c>
      <c r="F96" s="80" t="s">
        <v>768</v>
      </c>
      <c r="G96" s="80"/>
    </row>
    <row r="97" spans="1:36" ht="15.75" customHeight="1" x14ac:dyDescent="0.25">
      <c r="A97" s="8" t="str">
        <f ca="1">CELL("address",'Order form'!Q42)</f>
        <v>'[STRATOS_Order form_2021.xlsm]Order form'!$Q$42</v>
      </c>
      <c r="B97" s="8" t="s">
        <v>241</v>
      </c>
      <c r="C97" s="42" t="s">
        <v>123</v>
      </c>
      <c r="D97" s="42" t="s">
        <v>197</v>
      </c>
      <c r="E97" s="42" t="s">
        <v>409</v>
      </c>
      <c r="F97" s="80" t="s">
        <v>769</v>
      </c>
      <c r="G97" s="80"/>
    </row>
    <row r="98" spans="1:36" ht="15.75" customHeight="1" x14ac:dyDescent="0.25">
      <c r="A98" s="8" t="str">
        <f ca="1">CELL("address",'Order form'!AE43)</f>
        <v>'[STRATOS_Order form_2021.xlsm]Order form'!$AE$43</v>
      </c>
      <c r="B98" s="8" t="s">
        <v>241</v>
      </c>
      <c r="C98" s="42" t="s">
        <v>507</v>
      </c>
      <c r="D98" s="42" t="s">
        <v>507</v>
      </c>
      <c r="E98" s="42" t="s">
        <v>507</v>
      </c>
      <c r="F98" s="80" t="s">
        <v>507</v>
      </c>
      <c r="G98" s="80"/>
    </row>
    <row r="99" spans="1:36" ht="15.75" customHeight="1" x14ac:dyDescent="0.25">
      <c r="A99" s="8" t="str">
        <f ca="1">CELL("address",'Order form'!AE43)</f>
        <v>'[STRATOS_Order form_2021.xlsm]Order form'!$AE$43</v>
      </c>
      <c r="B99" s="8" t="s">
        <v>241</v>
      </c>
      <c r="C99" s="42" t="s">
        <v>509</v>
      </c>
      <c r="D99" s="202" t="s">
        <v>919</v>
      </c>
      <c r="E99" s="42" t="s">
        <v>509</v>
      </c>
      <c r="F99" s="80" t="s">
        <v>770</v>
      </c>
      <c r="G99" s="80"/>
    </row>
    <row r="100" spans="1:36" ht="15.75" customHeight="1" x14ac:dyDescent="0.25">
      <c r="A100" s="8" t="str">
        <f ca="1">CELL("address",'Order form'!AE43)</f>
        <v>'[STRATOS_Order form_2021.xlsm]Order form'!$AE$43</v>
      </c>
      <c r="B100" s="8" t="s">
        <v>241</v>
      </c>
      <c r="C100" s="42" t="s">
        <v>508</v>
      </c>
      <c r="D100" s="202" t="s">
        <v>920</v>
      </c>
      <c r="E100" s="42" t="s">
        <v>508</v>
      </c>
      <c r="F100" s="80" t="s">
        <v>771</v>
      </c>
      <c r="G100" s="80"/>
    </row>
    <row r="101" spans="1:36" ht="15.75" customHeight="1" x14ac:dyDescent="0.25">
      <c r="A101" s="8" t="str">
        <f ca="1">CELL("address",'Order form'!W43)</f>
        <v>'[STRATOS_Order form_2021.xlsm]Order form'!$W$43</v>
      </c>
      <c r="B101" s="8" t="s">
        <v>241</v>
      </c>
      <c r="C101" s="42" t="s">
        <v>507</v>
      </c>
      <c r="D101" s="42" t="s">
        <v>507</v>
      </c>
      <c r="E101" s="42" t="s">
        <v>507</v>
      </c>
      <c r="F101" s="80" t="s">
        <v>507</v>
      </c>
      <c r="G101" s="80"/>
    </row>
    <row r="102" spans="1:36" ht="15.75" customHeight="1" x14ac:dyDescent="0.25">
      <c r="A102" s="8" t="str">
        <f ca="1">CELL("address",'Order form'!W43)</f>
        <v>'[STRATOS_Order form_2021.xlsm]Order form'!$W$43</v>
      </c>
      <c r="B102" s="8" t="s">
        <v>241</v>
      </c>
      <c r="C102" s="42" t="s">
        <v>509</v>
      </c>
      <c r="D102" s="202" t="s">
        <v>919</v>
      </c>
      <c r="E102" s="42" t="s">
        <v>509</v>
      </c>
      <c r="F102" s="80" t="s">
        <v>770</v>
      </c>
      <c r="G102" s="80"/>
    </row>
    <row r="103" spans="1:36" ht="15.75" customHeight="1" x14ac:dyDescent="0.25">
      <c r="A103" s="8" t="str">
        <f ca="1">CELL("address",'Order form'!W43)</f>
        <v>'[STRATOS_Order form_2021.xlsm]Order form'!$W$43</v>
      </c>
      <c r="B103" s="8" t="s">
        <v>241</v>
      </c>
      <c r="C103" s="42" t="s">
        <v>508</v>
      </c>
      <c r="D103" s="202" t="s">
        <v>920</v>
      </c>
      <c r="E103" s="42" t="s">
        <v>508</v>
      </c>
      <c r="F103" s="80" t="s">
        <v>771</v>
      </c>
      <c r="G103" s="80"/>
    </row>
    <row r="104" spans="1:36" ht="15.75" customHeight="1" x14ac:dyDescent="0.25">
      <c r="A104" s="8" t="str">
        <f ca="1">CELL("address",'Order form'!Q44)</f>
        <v>'[STRATOS_Order form_2021.xlsm]Order form'!$Q$44</v>
      </c>
      <c r="B104" s="8" t="s">
        <v>241</v>
      </c>
      <c r="C104" s="42" t="s">
        <v>517</v>
      </c>
      <c r="D104" s="215" t="s">
        <v>976</v>
      </c>
      <c r="E104" s="9" t="s">
        <v>598</v>
      </c>
      <c r="F104" s="80" t="s">
        <v>772</v>
      </c>
      <c r="G104" s="80"/>
    </row>
    <row r="105" spans="1:36" ht="15.75" customHeight="1" x14ac:dyDescent="0.25">
      <c r="A105" s="8" t="str">
        <f ca="1">CELL("address",'Order form'!Q44)</f>
        <v>'[STRATOS_Order form_2021.xlsm]Order form'!$Q$44</v>
      </c>
      <c r="B105" s="8" t="s">
        <v>241</v>
      </c>
      <c r="C105" s="42" t="s">
        <v>518</v>
      </c>
      <c r="D105" s="42" t="s">
        <v>519</v>
      </c>
      <c r="E105" s="9" t="s">
        <v>599</v>
      </c>
      <c r="F105" s="80" t="s">
        <v>773</v>
      </c>
      <c r="G105" s="80"/>
    </row>
    <row r="106" spans="1:36" ht="15.75" customHeight="1" x14ac:dyDescent="0.25">
      <c r="A106" s="8" t="str">
        <f ca="1">CELL("address",'Order form'!Q45)</f>
        <v>'[STRATOS_Order form_2021.xlsm]Order form'!$Q$45</v>
      </c>
      <c r="B106" s="8" t="s">
        <v>241</v>
      </c>
      <c r="C106" s="96" t="s">
        <v>720</v>
      </c>
      <c r="D106" s="96" t="s">
        <v>721</v>
      </c>
      <c r="E106" s="96" t="s">
        <v>722</v>
      </c>
      <c r="F106" s="80" t="s">
        <v>768</v>
      </c>
      <c r="G106" s="80"/>
    </row>
    <row r="107" spans="1:36" ht="15.75" customHeight="1" x14ac:dyDescent="0.25">
      <c r="A107" s="8" t="str">
        <f ca="1">CELL("address",'Order form'!Q45)</f>
        <v>'[STRATOS_Order form_2021.xlsm]Order form'!$Q$45</v>
      </c>
      <c r="B107" s="8" t="s">
        <v>241</v>
      </c>
      <c r="C107" s="42" t="s">
        <v>123</v>
      </c>
      <c r="D107" s="42" t="s">
        <v>197</v>
      </c>
      <c r="E107" s="96" t="s">
        <v>409</v>
      </c>
      <c r="F107" s="80" t="s">
        <v>769</v>
      </c>
      <c r="G107" s="80"/>
      <c r="H107" s="42"/>
      <c r="I107" s="44"/>
    </row>
    <row r="108" spans="1:36" s="40" customFormat="1" ht="15.75" customHeight="1" x14ac:dyDescent="0.25">
      <c r="A108" s="8" t="str">
        <f ca="1">CELL("address",'Order form'!Q46)</f>
        <v>'[STRATOS_Order form_2021.xlsm]Order form'!$Q$46</v>
      </c>
      <c r="B108" s="8" t="s">
        <v>241</v>
      </c>
      <c r="C108" s="78" t="s">
        <v>681</v>
      </c>
      <c r="D108" s="78" t="s">
        <v>577</v>
      </c>
      <c r="E108" s="79" t="s">
        <v>690</v>
      </c>
      <c r="F108" t="s">
        <v>836</v>
      </c>
      <c r="G108" s="80"/>
      <c r="H108" s="72"/>
      <c r="I108" s="44"/>
      <c r="J108" s="44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40" customFormat="1" ht="15.75" customHeight="1" x14ac:dyDescent="0.25">
      <c r="A109" s="8" t="str">
        <f ca="1">CELL("address",'Order form'!Q46)</f>
        <v>'[STRATOS_Order form_2021.xlsm]Order form'!$Q$46</v>
      </c>
      <c r="B109" s="8" t="s">
        <v>241</v>
      </c>
      <c r="C109" s="78" t="s">
        <v>682</v>
      </c>
      <c r="D109" s="78" t="s">
        <v>685</v>
      </c>
      <c r="E109" s="79" t="s">
        <v>691</v>
      </c>
      <c r="F109" t="s">
        <v>837</v>
      </c>
      <c r="G109" s="80"/>
      <c r="H109" s="42"/>
      <c r="I109" s="71"/>
      <c r="J109" s="44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40" customFormat="1" ht="15.75" customHeight="1" x14ac:dyDescent="0.25">
      <c r="A110" s="8" t="str">
        <f ca="1">CELL("address",'Order form'!Q46)</f>
        <v>'[STRATOS_Order form_2021.xlsm]Order form'!$Q$46</v>
      </c>
      <c r="B110" s="8" t="s">
        <v>241</v>
      </c>
      <c r="C110" s="78" t="s">
        <v>683</v>
      </c>
      <c r="D110" s="78" t="s">
        <v>686</v>
      </c>
      <c r="E110" s="79" t="s">
        <v>692</v>
      </c>
      <c r="F110" t="s">
        <v>838</v>
      </c>
      <c r="G110" s="80"/>
      <c r="H110" s="71"/>
      <c r="I110" s="71"/>
      <c r="J110" s="44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40" customFormat="1" ht="15.75" customHeight="1" x14ac:dyDescent="0.25">
      <c r="A111" s="8" t="str">
        <f ca="1">CELL("address",'Order form'!Q46)</f>
        <v>'[STRATOS_Order form_2021.xlsm]Order form'!$Q$46</v>
      </c>
      <c r="B111" s="8" t="s">
        <v>241</v>
      </c>
      <c r="C111" s="78" t="s">
        <v>684</v>
      </c>
      <c r="D111" s="78" t="s">
        <v>687</v>
      </c>
      <c r="E111" s="79" t="s">
        <v>693</v>
      </c>
      <c r="F111" t="s">
        <v>839</v>
      </c>
      <c r="G111" s="80"/>
      <c r="H111" s="71"/>
      <c r="I111" s="71"/>
      <c r="J111" s="44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ht="15.75" customHeight="1" x14ac:dyDescent="0.25">
      <c r="A112" s="8" t="str">
        <f ca="1">CELL("address",'Order form'!Q46)</f>
        <v>'[STRATOS_Order form_2021.xlsm]Order form'!$Q$46</v>
      </c>
      <c r="B112" s="8" t="s">
        <v>241</v>
      </c>
      <c r="C112" s="78" t="s">
        <v>696</v>
      </c>
      <c r="D112" s="78" t="s">
        <v>688</v>
      </c>
      <c r="E112" s="79" t="s">
        <v>694</v>
      </c>
      <c r="F112" t="s">
        <v>840</v>
      </c>
      <c r="G112" s="80"/>
      <c r="H112" s="42"/>
      <c r="I112" s="44"/>
      <c r="J112" s="44"/>
    </row>
    <row r="113" spans="1:10" ht="15.75" customHeight="1" x14ac:dyDescent="0.25">
      <c r="A113" s="8" t="str">
        <f ca="1">CELL("address",'Order form'!Q46)</f>
        <v>'[STRATOS_Order form_2021.xlsm]Order form'!$Q$46</v>
      </c>
      <c r="B113" s="8" t="s">
        <v>241</v>
      </c>
      <c r="C113" s="78" t="s">
        <v>697</v>
      </c>
      <c r="D113" s="78" t="s">
        <v>689</v>
      </c>
      <c r="E113" s="79" t="s">
        <v>695</v>
      </c>
      <c r="F113" t="s">
        <v>841</v>
      </c>
      <c r="G113" s="80"/>
      <c r="H113" s="42"/>
      <c r="I113" s="44"/>
      <c r="J113" s="44"/>
    </row>
    <row r="114" spans="1:10" ht="15.75" customHeight="1" x14ac:dyDescent="0.25">
      <c r="A114" s="8" t="str">
        <f ca="1">CELL("address",'Order form'!Q47)</f>
        <v>'[STRATOS_Order form_2021.xlsm]Order form'!$Q$47</v>
      </c>
      <c r="B114" s="8" t="s">
        <v>241</v>
      </c>
      <c r="C114" s="202" t="s">
        <v>921</v>
      </c>
      <c r="D114" s="205" t="s">
        <v>961</v>
      </c>
      <c r="E114" s="9" t="s">
        <v>417</v>
      </c>
      <c r="F114" t="s">
        <v>774</v>
      </c>
      <c r="G114" s="80"/>
    </row>
    <row r="115" spans="1:10" ht="15.75" customHeight="1" x14ac:dyDescent="0.25">
      <c r="A115" s="8" t="str">
        <f ca="1">CELL("address",'Order form'!Q47)</f>
        <v>'[STRATOS_Order form_2021.xlsm]Order form'!$Q$47</v>
      </c>
      <c r="B115" s="8" t="s">
        <v>241</v>
      </c>
      <c r="C115" s="202" t="s">
        <v>922</v>
      </c>
      <c r="D115" s="202" t="s">
        <v>923</v>
      </c>
      <c r="E115" s="202" t="s">
        <v>642</v>
      </c>
      <c r="F115" t="s">
        <v>775</v>
      </c>
      <c r="G115" s="80"/>
      <c r="H115" s="71"/>
      <c r="I115" s="71"/>
    </row>
    <row r="116" spans="1:10" ht="15.75" customHeight="1" x14ac:dyDescent="0.25">
      <c r="A116" s="8" t="str">
        <f ca="1">CELL("address",'Order form'!Q48)</f>
        <v>'[STRATOS_Order form_2021.xlsm]Order form'!$Q$48</v>
      </c>
      <c r="B116" s="8" t="s">
        <v>241</v>
      </c>
      <c r="C116" s="42" t="s">
        <v>114</v>
      </c>
      <c r="D116" s="42" t="s">
        <v>202</v>
      </c>
      <c r="E116" s="44" t="s">
        <v>420</v>
      </c>
      <c r="F116" s="80" t="s">
        <v>776</v>
      </c>
      <c r="G116" s="80"/>
      <c r="H116" s="72"/>
      <c r="I116" s="44"/>
    </row>
    <row r="117" spans="1:10" ht="15.75" customHeight="1" x14ac:dyDescent="0.25">
      <c r="A117" s="8" t="str">
        <f ca="1">CELL("address",'Order form'!Q48)</f>
        <v>'[STRATOS_Order form_2021.xlsm]Order form'!$Q$48</v>
      </c>
      <c r="B117" s="8" t="s">
        <v>241</v>
      </c>
      <c r="C117" s="42" t="s">
        <v>58</v>
      </c>
      <c r="D117" s="42" t="s">
        <v>526</v>
      </c>
      <c r="E117" s="44" t="s">
        <v>421</v>
      </c>
      <c r="F117" s="80" t="s">
        <v>777</v>
      </c>
      <c r="G117" s="80"/>
      <c r="H117" s="73"/>
      <c r="I117" s="71"/>
    </row>
    <row r="118" spans="1:10" ht="15.75" customHeight="1" x14ac:dyDescent="0.25">
      <c r="A118" s="8" t="str">
        <f ca="1">CELL("address",'Order form'!Q48)</f>
        <v>'[STRATOS_Order form_2021.xlsm]Order form'!$Q$48</v>
      </c>
      <c r="B118" s="8" t="s">
        <v>241</v>
      </c>
      <c r="C118" s="42" t="s">
        <v>524</v>
      </c>
      <c r="D118" s="42" t="s">
        <v>527</v>
      </c>
      <c r="E118" s="44" t="s">
        <v>600</v>
      </c>
      <c r="F118" t="s">
        <v>842</v>
      </c>
      <c r="G118" s="80"/>
      <c r="H118" s="73"/>
      <c r="I118" s="73"/>
    </row>
    <row r="119" spans="1:10" ht="15.75" customHeight="1" x14ac:dyDescent="0.25">
      <c r="A119" s="8" t="str">
        <f ca="1">CELL("address",'Order form'!Q48)</f>
        <v>'[STRATOS_Order form_2021.xlsm]Order form'!$Q$48</v>
      </c>
      <c r="B119" s="8" t="s">
        <v>241</v>
      </c>
      <c r="C119" s="42" t="s">
        <v>525</v>
      </c>
      <c r="D119" s="42" t="s">
        <v>528</v>
      </c>
      <c r="E119" s="44" t="s">
        <v>601</v>
      </c>
      <c r="F119" t="s">
        <v>843</v>
      </c>
      <c r="G119" s="80"/>
      <c r="H119" s="73"/>
      <c r="I119" s="73"/>
    </row>
    <row r="120" spans="1:10" ht="15.75" customHeight="1" x14ac:dyDescent="0.25">
      <c r="A120" s="8" t="str">
        <f ca="1">CELL("address",'Order form'!Q50)</f>
        <v>'[STRATOS_Order form_2021.xlsm]Order form'!$Q$50</v>
      </c>
      <c r="B120" s="8" t="s">
        <v>241</v>
      </c>
      <c r="C120" s="42" t="s">
        <v>531</v>
      </c>
      <c r="D120" s="42" t="s">
        <v>532</v>
      </c>
      <c r="E120" s="9" t="s">
        <v>424</v>
      </c>
      <c r="F120" s="80" t="s">
        <v>778</v>
      </c>
      <c r="G120" s="80"/>
      <c r="H120" s="42"/>
      <c r="I120" s="73"/>
    </row>
    <row r="121" spans="1:10" ht="15.75" customHeight="1" x14ac:dyDescent="0.25">
      <c r="A121" s="8" t="str">
        <f ca="1">CELL("address",'Order form'!Q50)</f>
        <v>'[STRATOS_Order form_2021.xlsm]Order form'!$Q$50</v>
      </c>
      <c r="B121" s="8" t="s">
        <v>241</v>
      </c>
      <c r="C121" s="42" t="s">
        <v>529</v>
      </c>
      <c r="D121" s="42" t="s">
        <v>530</v>
      </c>
      <c r="E121" s="41" t="s">
        <v>482</v>
      </c>
      <c r="F121" s="80" t="s">
        <v>779</v>
      </c>
      <c r="G121" s="80"/>
      <c r="H121" s="42"/>
      <c r="I121" s="73"/>
    </row>
    <row r="122" spans="1:10" ht="15.75" customHeight="1" x14ac:dyDescent="0.25">
      <c r="A122" s="8" t="str">
        <f ca="1">CELL("address",'Order form'!Q51)</f>
        <v>'[STRATOS_Order form_2021.xlsm]Order form'!$Q$51</v>
      </c>
      <c r="B122" s="8" t="s">
        <v>241</v>
      </c>
      <c r="C122" s="96" t="s">
        <v>720</v>
      </c>
      <c r="D122" s="96" t="s">
        <v>721</v>
      </c>
      <c r="E122" s="96" t="s">
        <v>722</v>
      </c>
      <c r="F122" s="80" t="s">
        <v>768</v>
      </c>
      <c r="G122" s="80"/>
    </row>
    <row r="123" spans="1:10" ht="15.75" customHeight="1" x14ac:dyDescent="0.25">
      <c r="A123" s="8" t="str">
        <f ca="1">CELL("address",'Order form'!Q51)</f>
        <v>'[STRATOS_Order form_2021.xlsm]Order form'!$Q$51</v>
      </c>
      <c r="B123" s="8" t="s">
        <v>241</v>
      </c>
      <c r="C123" s="42" t="s">
        <v>123</v>
      </c>
      <c r="D123" s="42" t="s">
        <v>197</v>
      </c>
      <c r="E123" s="42" t="s">
        <v>409</v>
      </c>
      <c r="F123" s="80" t="s">
        <v>769</v>
      </c>
      <c r="G123" s="80"/>
    </row>
    <row r="124" spans="1:10" ht="15.75" customHeight="1" x14ac:dyDescent="0.25">
      <c r="A124" s="8" t="str">
        <f ca="1">CELL("address",'Order form'!B53)</f>
        <v>'[STRATOS_Order form_2021.xlsm]Order form'!$B$53</v>
      </c>
      <c r="B124" s="8" t="s">
        <v>213</v>
      </c>
      <c r="C124" s="202" t="s">
        <v>536</v>
      </c>
      <c r="D124" s="202" t="s">
        <v>924</v>
      </c>
      <c r="E124" s="202" t="s">
        <v>603</v>
      </c>
      <c r="F124" t="s">
        <v>925</v>
      </c>
      <c r="G124" s="80"/>
      <c r="H124" s="74"/>
    </row>
    <row r="125" spans="1:10" ht="15.75" customHeight="1" x14ac:dyDescent="0.25">
      <c r="A125" s="8" t="str">
        <f ca="1">CELL("address",'Order form'!B54)</f>
        <v>'[STRATOS_Order form_2021.xlsm]Order form'!$B$54</v>
      </c>
      <c r="B125" s="8" t="s">
        <v>213</v>
      </c>
      <c r="C125" s="42" t="s">
        <v>537</v>
      </c>
      <c r="D125" s="42" t="s">
        <v>541</v>
      </c>
      <c r="E125" s="44" t="s">
        <v>602</v>
      </c>
      <c r="F125" s="80" t="s">
        <v>780</v>
      </c>
      <c r="G125" s="80"/>
      <c r="H125" s="74"/>
    </row>
    <row r="126" spans="1:10" ht="15.75" customHeight="1" x14ac:dyDescent="0.25">
      <c r="A126" s="8" t="str">
        <f ca="1">CELL("address",'Order form'!B55)</f>
        <v>'[STRATOS_Order form_2021.xlsm]Order form'!$B$55</v>
      </c>
      <c r="B126" s="8" t="s">
        <v>213</v>
      </c>
      <c r="C126" s="205" t="s">
        <v>962</v>
      </c>
      <c r="D126" s="42" t="s">
        <v>542</v>
      </c>
      <c r="E126" s="44" t="s">
        <v>604</v>
      </c>
      <c r="F126" s="97" t="s">
        <v>844</v>
      </c>
      <c r="G126" s="80"/>
      <c r="H126" s="74"/>
    </row>
    <row r="127" spans="1:10" ht="15.75" customHeight="1" x14ac:dyDescent="0.25">
      <c r="A127" s="8" t="str">
        <f ca="1">CELL("address",'Order form'!B56)</f>
        <v>'[STRATOS_Order form_2021.xlsm]Order form'!$B$56</v>
      </c>
      <c r="B127" s="8" t="s">
        <v>213</v>
      </c>
      <c r="C127" s="42" t="s">
        <v>539</v>
      </c>
      <c r="D127" s="42" t="s">
        <v>543</v>
      </c>
      <c r="E127" s="9" t="s">
        <v>605</v>
      </c>
      <c r="F127" s="80" t="s">
        <v>781</v>
      </c>
      <c r="G127" s="80"/>
      <c r="H127" s="74"/>
    </row>
    <row r="128" spans="1:10" ht="15.75" customHeight="1" x14ac:dyDescent="0.25">
      <c r="A128" s="8" t="str">
        <f ca="1">CELL("address",'Order form'!B57)</f>
        <v>'[STRATOS_Order form_2021.xlsm]Order form'!$B$57</v>
      </c>
      <c r="B128" s="8" t="s">
        <v>213</v>
      </c>
      <c r="C128" s="42" t="s">
        <v>540</v>
      </c>
      <c r="D128" s="42" t="s">
        <v>544</v>
      </c>
      <c r="E128" s="44" t="s">
        <v>606</v>
      </c>
      <c r="F128" s="80" t="s">
        <v>782</v>
      </c>
      <c r="G128" s="80"/>
    </row>
    <row r="129" spans="1:7" ht="15.75" customHeight="1" x14ac:dyDescent="0.25">
      <c r="A129" s="8" t="str">
        <f ca="1">CELL("address",'Order form'!Q54)</f>
        <v>'[STRATOS_Order form_2021.xlsm]Order form'!$Q$54</v>
      </c>
      <c r="B129" s="10" t="s">
        <v>241</v>
      </c>
      <c r="C129" s="42" t="s">
        <v>123</v>
      </c>
      <c r="D129" s="9" t="s">
        <v>197</v>
      </c>
      <c r="E129" s="9" t="s">
        <v>409</v>
      </c>
      <c r="F129" s="80" t="s">
        <v>769</v>
      </c>
      <c r="G129" s="80"/>
    </row>
    <row r="130" spans="1:7" ht="15.75" customHeight="1" x14ac:dyDescent="0.25">
      <c r="A130" s="8" t="str">
        <f ca="1">CELL("address",'Order form'!Q54)</f>
        <v>'[STRATOS_Order form_2021.xlsm]Order form'!$Q$54</v>
      </c>
      <c r="B130" s="10" t="s">
        <v>241</v>
      </c>
      <c r="C130" s="42" t="s">
        <v>122</v>
      </c>
      <c r="D130" s="9" t="s">
        <v>198</v>
      </c>
      <c r="E130" s="9" t="s">
        <v>410</v>
      </c>
      <c r="F130" s="80" t="s">
        <v>122</v>
      </c>
      <c r="G130" s="80"/>
    </row>
    <row r="131" spans="1:7" ht="15.75" customHeight="1" x14ac:dyDescent="0.25">
      <c r="A131" s="8" t="str">
        <f ca="1">CELL("address",'Order form'!Q55)</f>
        <v>'[STRATOS_Order form_2021.xlsm]Order form'!$Q$55</v>
      </c>
      <c r="B131" s="10" t="s">
        <v>241</v>
      </c>
      <c r="C131" s="42" t="s">
        <v>123</v>
      </c>
      <c r="D131" s="9" t="s">
        <v>197</v>
      </c>
      <c r="E131" s="9" t="s">
        <v>409</v>
      </c>
      <c r="F131" s="80" t="s">
        <v>769</v>
      </c>
      <c r="G131" s="80"/>
    </row>
    <row r="132" spans="1:7" ht="15.75" customHeight="1" x14ac:dyDescent="0.25">
      <c r="A132" s="8" t="str">
        <f ca="1">CELL("address",'Order form'!Q55)</f>
        <v>'[STRATOS_Order form_2021.xlsm]Order form'!$Q$55</v>
      </c>
      <c r="B132" s="10" t="s">
        <v>241</v>
      </c>
      <c r="C132" s="9" t="s">
        <v>122</v>
      </c>
      <c r="D132" s="9" t="s">
        <v>198</v>
      </c>
      <c r="E132" s="9" t="s">
        <v>410</v>
      </c>
      <c r="F132" s="80" t="s">
        <v>122</v>
      </c>
      <c r="G132" s="80"/>
    </row>
    <row r="133" spans="1:7" ht="15.75" customHeight="1" x14ac:dyDescent="0.25">
      <c r="A133" s="8" t="str">
        <f ca="1">CELL("address",'Order form'!Q56)</f>
        <v>'[STRATOS_Order form_2021.xlsm]Order form'!$Q$56</v>
      </c>
      <c r="B133" s="10" t="s">
        <v>241</v>
      </c>
      <c r="C133" s="9" t="s">
        <v>123</v>
      </c>
      <c r="D133" s="9" t="s">
        <v>197</v>
      </c>
      <c r="E133" s="9" t="s">
        <v>409</v>
      </c>
      <c r="F133" s="80" t="s">
        <v>769</v>
      </c>
      <c r="G133" s="80"/>
    </row>
    <row r="134" spans="1:7" ht="15.75" customHeight="1" x14ac:dyDescent="0.25">
      <c r="A134" s="8" t="str">
        <f ca="1">CELL("address",'Order form'!Q56)</f>
        <v>'[STRATOS_Order form_2021.xlsm]Order form'!$Q$56</v>
      </c>
      <c r="B134" s="10" t="s">
        <v>241</v>
      </c>
      <c r="C134" s="9" t="s">
        <v>122</v>
      </c>
      <c r="D134" s="9" t="s">
        <v>198</v>
      </c>
      <c r="E134" s="9" t="s">
        <v>410</v>
      </c>
      <c r="F134" s="80" t="s">
        <v>122</v>
      </c>
      <c r="G134" s="80"/>
    </row>
    <row r="135" spans="1:7" ht="15.75" customHeight="1" x14ac:dyDescent="0.25">
      <c r="A135" s="8" t="str">
        <f ca="1">CELL("address",'Order form'!Q57)</f>
        <v>'[STRATOS_Order form_2021.xlsm]Order form'!$Q$57</v>
      </c>
      <c r="B135" s="10" t="s">
        <v>241</v>
      </c>
      <c r="C135" s="9" t="s">
        <v>123</v>
      </c>
      <c r="D135" s="9" t="s">
        <v>197</v>
      </c>
      <c r="E135" s="9" t="s">
        <v>409</v>
      </c>
      <c r="F135" s="80" t="s">
        <v>769</v>
      </c>
      <c r="G135" s="80"/>
    </row>
    <row r="136" spans="1:7" ht="15.75" customHeight="1" x14ac:dyDescent="0.25">
      <c r="A136" s="8" t="str">
        <f ca="1">CELL("address",'Order form'!Q57)</f>
        <v>'[STRATOS_Order form_2021.xlsm]Order form'!$Q$57</v>
      </c>
      <c r="B136" s="10" t="s">
        <v>241</v>
      </c>
      <c r="C136" s="9" t="s">
        <v>122</v>
      </c>
      <c r="D136" s="9" t="s">
        <v>198</v>
      </c>
      <c r="E136" s="9" t="s">
        <v>410</v>
      </c>
      <c r="F136" s="80" t="s">
        <v>122</v>
      </c>
      <c r="G136" s="80"/>
    </row>
    <row r="137" spans="1:7" ht="15.75" customHeight="1" x14ac:dyDescent="0.25">
      <c r="A137" s="8" t="str">
        <f ca="1">CELL("address",'Order form'!B59)</f>
        <v>'[STRATOS_Order form_2021.xlsm]Order form'!$B$59</v>
      </c>
      <c r="B137" s="8" t="s">
        <v>213</v>
      </c>
      <c r="C137" s="42" t="s">
        <v>533</v>
      </c>
      <c r="D137" s="42" t="s">
        <v>545</v>
      </c>
      <c r="E137" s="11" t="s">
        <v>461</v>
      </c>
      <c r="F137" t="s">
        <v>845</v>
      </c>
      <c r="G137" s="80"/>
    </row>
    <row r="138" spans="1:7" ht="15.75" customHeight="1" x14ac:dyDescent="0.25">
      <c r="A138" s="8" t="str">
        <f ca="1">CELL("address",'Order form'!B60)</f>
        <v>'[STRATOS_Order form_2021.xlsm]Order form'!$B$60</v>
      </c>
      <c r="B138" s="8" t="s">
        <v>213</v>
      </c>
      <c r="C138" s="202" t="s">
        <v>926</v>
      </c>
      <c r="D138" s="202" t="s">
        <v>927</v>
      </c>
      <c r="E138" s="11" t="s">
        <v>477</v>
      </c>
      <c r="F138" t="s">
        <v>846</v>
      </c>
      <c r="G138" s="80"/>
    </row>
    <row r="139" spans="1:7" ht="15.75" customHeight="1" x14ac:dyDescent="0.25">
      <c r="A139" s="8" t="str">
        <f ca="1">CELL("address",'Order form'!B61)</f>
        <v>'[STRATOS_Order form_2021.xlsm]Order form'!$B$61</v>
      </c>
      <c r="B139" s="8" t="s">
        <v>213</v>
      </c>
      <c r="C139" s="202" t="s">
        <v>928</v>
      </c>
      <c r="D139" s="202" t="s">
        <v>929</v>
      </c>
      <c r="E139" s="202" t="s">
        <v>607</v>
      </c>
      <c r="F139" t="s">
        <v>783</v>
      </c>
      <c r="G139" s="80"/>
    </row>
    <row r="140" spans="1:7" ht="15.75" customHeight="1" x14ac:dyDescent="0.25">
      <c r="A140" s="8" t="str">
        <f ca="1">CELL("address",'Order form'!B62)</f>
        <v>'[STRATOS_Order form_2021.xlsm]Order form'!$B$62</v>
      </c>
      <c r="B140" s="8" t="s">
        <v>213</v>
      </c>
      <c r="C140" s="42" t="s">
        <v>534</v>
      </c>
      <c r="D140" s="44" t="s">
        <v>608</v>
      </c>
      <c r="E140" s="44" t="s">
        <v>550</v>
      </c>
      <c r="F140" s="97" t="s">
        <v>847</v>
      </c>
      <c r="G140" s="80"/>
    </row>
    <row r="141" spans="1:7" ht="15.75" customHeight="1" x14ac:dyDescent="0.25">
      <c r="A141" s="8" t="str">
        <f ca="1">CELL("address",'Order form'!B63)</f>
        <v>'[STRATOS_Order form_2021.xlsm]Order form'!$B$63</v>
      </c>
      <c r="B141" s="8" t="s">
        <v>213</v>
      </c>
      <c r="C141" s="42" t="s">
        <v>535</v>
      </c>
      <c r="D141" s="9" t="s">
        <v>59</v>
      </c>
      <c r="E141" s="11" t="s">
        <v>462</v>
      </c>
      <c r="F141" s="80" t="s">
        <v>784</v>
      </c>
      <c r="G141" s="80"/>
    </row>
    <row r="142" spans="1:7" ht="15.75" customHeight="1" x14ac:dyDescent="0.25">
      <c r="A142" s="8" t="str">
        <f ca="1">CELL("address",'Order form'!B69)</f>
        <v>'[STRATOS_Order form_2021.xlsm]Order form'!$B$69</v>
      </c>
      <c r="B142" s="8" t="s">
        <v>213</v>
      </c>
      <c r="C142" s="42" t="s">
        <v>15</v>
      </c>
      <c r="D142" s="9" t="s">
        <v>15</v>
      </c>
      <c r="E142" s="11" t="s">
        <v>463</v>
      </c>
      <c r="F142" s="80" t="s">
        <v>785</v>
      </c>
      <c r="G142" s="80"/>
    </row>
    <row r="143" spans="1:7" ht="15.75" customHeight="1" x14ac:dyDescent="0.25">
      <c r="A143" s="8" t="str">
        <f ca="1">CELL("address",'Order form'!B70)</f>
        <v>'[STRATOS_Order form_2021.xlsm]Order form'!$B$70</v>
      </c>
      <c r="B143" s="8" t="s">
        <v>213</v>
      </c>
      <c r="C143" s="42" t="s">
        <v>25</v>
      </c>
      <c r="D143" s="202" t="s">
        <v>952</v>
      </c>
      <c r="E143" s="11" t="s">
        <v>464</v>
      </c>
      <c r="F143" s="80" t="s">
        <v>786</v>
      </c>
      <c r="G143" s="80"/>
    </row>
    <row r="144" spans="1:7" ht="15.75" customHeight="1" x14ac:dyDescent="0.25">
      <c r="A144" s="8" t="str">
        <f ca="1">CELL("address",'Order form'!Q60)</f>
        <v>'[STRATOS_Order form_2021.xlsm]Order form'!$Q$60</v>
      </c>
      <c r="B144" s="10" t="s">
        <v>241</v>
      </c>
      <c r="C144" s="42" t="s">
        <v>546</v>
      </c>
      <c r="D144" s="42" t="s">
        <v>547</v>
      </c>
      <c r="E144" s="9" t="s">
        <v>409</v>
      </c>
      <c r="F144" s="80" t="s">
        <v>787</v>
      </c>
      <c r="G144" s="80"/>
    </row>
    <row r="145" spans="1:7" ht="15.75" customHeight="1" x14ac:dyDescent="0.25">
      <c r="A145" s="8" t="str">
        <f ca="1">CELL("address",'Order form'!Q60)</f>
        <v>'[STRATOS_Order form_2021.xlsm]Order form'!$Q$60</v>
      </c>
      <c r="B145" s="10" t="s">
        <v>241</v>
      </c>
      <c r="C145" s="42" t="s">
        <v>122</v>
      </c>
      <c r="D145" s="9" t="s">
        <v>198</v>
      </c>
      <c r="E145" s="9" t="s">
        <v>410</v>
      </c>
      <c r="F145" s="80" t="s">
        <v>122</v>
      </c>
      <c r="G145" s="80"/>
    </row>
    <row r="146" spans="1:7" ht="15.75" customHeight="1" x14ac:dyDescent="0.25">
      <c r="A146" s="8" t="str">
        <f ca="1">CELL("address",'Order form'!Q61)</f>
        <v>'[STRATOS_Order form_2021.xlsm]Order form'!$Q$61</v>
      </c>
      <c r="B146" s="10" t="s">
        <v>241</v>
      </c>
      <c r="C146" s="96" t="s">
        <v>720</v>
      </c>
      <c r="D146" s="96" t="s">
        <v>721</v>
      </c>
      <c r="E146" s="96" t="s">
        <v>722</v>
      </c>
      <c r="F146" s="80" t="s">
        <v>768</v>
      </c>
      <c r="G146" s="80"/>
    </row>
    <row r="147" spans="1:7" ht="15.75" customHeight="1" x14ac:dyDescent="0.25">
      <c r="A147" s="8" t="str">
        <f ca="1">CELL("address",'Order form'!Q61)</f>
        <v>'[STRATOS_Order form_2021.xlsm]Order form'!$Q$61</v>
      </c>
      <c r="B147" s="10" t="s">
        <v>241</v>
      </c>
      <c r="C147" s="42" t="s">
        <v>123</v>
      </c>
      <c r="D147" s="42" t="s">
        <v>197</v>
      </c>
      <c r="E147" s="42" t="s">
        <v>409</v>
      </c>
      <c r="F147" s="80" t="s">
        <v>769</v>
      </c>
      <c r="G147" s="80"/>
    </row>
    <row r="148" spans="1:7" ht="15.75" customHeight="1" x14ac:dyDescent="0.25">
      <c r="A148" s="8" t="str">
        <f ca="1">CELL("address",'Order form'!Q62)</f>
        <v>'[STRATOS_Order form_2021.xlsm]Order form'!$Q$62</v>
      </c>
      <c r="B148" s="10" t="s">
        <v>241</v>
      </c>
      <c r="C148" s="76" t="s">
        <v>666</v>
      </c>
      <c r="D148" s="76" t="s">
        <v>666</v>
      </c>
      <c r="E148" s="76" t="s">
        <v>666</v>
      </c>
      <c r="F148" s="80" t="s">
        <v>788</v>
      </c>
      <c r="G148" s="80"/>
    </row>
    <row r="149" spans="1:7" ht="15.75" customHeight="1" x14ac:dyDescent="0.25">
      <c r="A149" s="8" t="str">
        <f ca="1">CELL("address",'Order form'!Q62)</f>
        <v>'[STRATOS_Order form_2021.xlsm]Order form'!$Q$62</v>
      </c>
      <c r="B149" s="10" t="s">
        <v>241</v>
      </c>
      <c r="C149" s="76" t="s">
        <v>667</v>
      </c>
      <c r="D149" s="76" t="s">
        <v>667</v>
      </c>
      <c r="E149" s="76" t="s">
        <v>667</v>
      </c>
      <c r="F149" s="80" t="s">
        <v>789</v>
      </c>
      <c r="G149" s="80"/>
    </row>
    <row r="150" spans="1:7" ht="15.75" customHeight="1" x14ac:dyDescent="0.25">
      <c r="A150" s="8" t="str">
        <f ca="1">CELL("address",'Order form'!Q62)</f>
        <v>'[STRATOS_Order form_2021.xlsm]Order form'!$Q$62</v>
      </c>
      <c r="B150" s="10" t="s">
        <v>241</v>
      </c>
      <c r="C150" s="76" t="s">
        <v>668</v>
      </c>
      <c r="D150" s="76" t="s">
        <v>668</v>
      </c>
      <c r="E150" s="76" t="s">
        <v>668</v>
      </c>
      <c r="F150" s="80" t="s">
        <v>790</v>
      </c>
      <c r="G150" s="80"/>
    </row>
    <row r="151" spans="1:7" ht="15.75" customHeight="1" x14ac:dyDescent="0.25">
      <c r="A151" s="8" t="str">
        <f ca="1">CELL("address",'Order form'!Q62)</f>
        <v>'[STRATOS_Order form_2021.xlsm]Order form'!$Q$62</v>
      </c>
      <c r="B151" s="10" t="s">
        <v>241</v>
      </c>
      <c r="C151" s="76" t="s">
        <v>669</v>
      </c>
      <c r="D151" s="76" t="s">
        <v>669</v>
      </c>
      <c r="E151" s="76" t="s">
        <v>669</v>
      </c>
      <c r="F151" s="80" t="s">
        <v>791</v>
      </c>
      <c r="G151" s="80"/>
    </row>
    <row r="152" spans="1:7" ht="15.75" customHeight="1" x14ac:dyDescent="0.25">
      <c r="A152" s="8" t="str">
        <f ca="1">CELL("address",'Order form'!Q62)</f>
        <v>'[STRATOS_Order form_2021.xlsm]Order form'!$Q$62</v>
      </c>
      <c r="B152" s="10" t="s">
        <v>241</v>
      </c>
      <c r="C152" s="76" t="s">
        <v>670</v>
      </c>
      <c r="D152" s="76" t="s">
        <v>670</v>
      </c>
      <c r="E152" s="76" t="s">
        <v>670</v>
      </c>
      <c r="F152" t="s">
        <v>848</v>
      </c>
      <c r="G152" s="80"/>
    </row>
    <row r="153" spans="1:7" ht="15.75" customHeight="1" x14ac:dyDescent="0.25">
      <c r="A153" s="8" t="str">
        <f ca="1">CELL("address",'Order form'!Q62)</f>
        <v>'[STRATOS_Order form_2021.xlsm]Order form'!$Q$62</v>
      </c>
      <c r="B153" s="10" t="s">
        <v>241</v>
      </c>
      <c r="C153" s="76" t="s">
        <v>671</v>
      </c>
      <c r="D153" s="76" t="s">
        <v>671</v>
      </c>
      <c r="E153" s="76" t="s">
        <v>671</v>
      </c>
      <c r="F153" s="80" t="s">
        <v>792</v>
      </c>
      <c r="G153" s="80"/>
    </row>
    <row r="154" spans="1:7" ht="15.75" customHeight="1" x14ac:dyDescent="0.25">
      <c r="A154" s="8" t="str">
        <f ca="1">CELL("address",'Order form'!Q69)</f>
        <v>'[STRATOS_Order form_2021.xlsm]Order form'!$Q$69</v>
      </c>
      <c r="B154" s="10" t="s">
        <v>241</v>
      </c>
      <c r="C154" s="77" t="s">
        <v>666</v>
      </c>
      <c r="D154" s="77" t="s">
        <v>666</v>
      </c>
      <c r="E154" s="77" t="s">
        <v>666</v>
      </c>
      <c r="F154" s="80" t="s">
        <v>788</v>
      </c>
      <c r="G154" s="80"/>
    </row>
    <row r="155" spans="1:7" ht="15.75" customHeight="1" x14ac:dyDescent="0.25">
      <c r="A155" s="8" t="str">
        <f ca="1">CELL("address",'Order form'!Q69)</f>
        <v>'[STRATOS_Order form_2021.xlsm]Order form'!$Q$69</v>
      </c>
      <c r="B155" s="10" t="s">
        <v>241</v>
      </c>
      <c r="C155" s="77" t="s">
        <v>672</v>
      </c>
      <c r="D155" s="77" t="s">
        <v>672</v>
      </c>
      <c r="E155" s="77" t="s">
        <v>672</v>
      </c>
      <c r="F155" s="80" t="s">
        <v>672</v>
      </c>
      <c r="G155" s="80"/>
    </row>
    <row r="156" spans="1:7" ht="15.75" customHeight="1" x14ac:dyDescent="0.25">
      <c r="A156" s="8" t="str">
        <f ca="1">CELL("address",'Order form'!Q69)</f>
        <v>'[STRATOS_Order form_2021.xlsm]Order form'!$Q$69</v>
      </c>
      <c r="B156" s="10" t="s">
        <v>241</v>
      </c>
      <c r="C156" s="77" t="s">
        <v>676</v>
      </c>
      <c r="D156" s="77" t="s">
        <v>676</v>
      </c>
      <c r="E156" s="77" t="s">
        <v>676</v>
      </c>
      <c r="F156" s="80" t="s">
        <v>676</v>
      </c>
      <c r="G156" s="80"/>
    </row>
    <row r="157" spans="1:7" ht="15.75" customHeight="1" x14ac:dyDescent="0.25">
      <c r="A157" s="8" t="str">
        <f ca="1">CELL("address",'Order form'!Q69)</f>
        <v>'[STRATOS_Order form_2021.xlsm]Order form'!$Q$69</v>
      </c>
      <c r="B157" s="10" t="s">
        <v>241</v>
      </c>
      <c r="C157" s="77" t="s">
        <v>673</v>
      </c>
      <c r="D157" s="77" t="s">
        <v>673</v>
      </c>
      <c r="E157" s="77" t="s">
        <v>673</v>
      </c>
      <c r="F157" s="80" t="s">
        <v>673</v>
      </c>
      <c r="G157" s="80"/>
    </row>
    <row r="158" spans="1:7" ht="15.75" customHeight="1" x14ac:dyDescent="0.25">
      <c r="A158" s="8" t="str">
        <f ca="1">CELL("address",'Order form'!Q69)</f>
        <v>'[STRATOS_Order form_2021.xlsm]Order form'!$Q$69</v>
      </c>
      <c r="B158" s="10" t="s">
        <v>241</v>
      </c>
      <c r="C158" s="77" t="s">
        <v>674</v>
      </c>
      <c r="D158" s="77" t="s">
        <v>674</v>
      </c>
      <c r="E158" s="77" t="s">
        <v>674</v>
      </c>
      <c r="F158" s="80" t="s">
        <v>674</v>
      </c>
      <c r="G158" s="80"/>
    </row>
    <row r="159" spans="1:7" ht="15.75" customHeight="1" x14ac:dyDescent="0.25">
      <c r="A159" s="8" t="str">
        <f ca="1">CELL("address",'Order form'!Q69)</f>
        <v>'[STRATOS_Order form_2021.xlsm]Order form'!$Q$69</v>
      </c>
      <c r="B159" s="10" t="s">
        <v>241</v>
      </c>
      <c r="C159" s="77" t="s">
        <v>675</v>
      </c>
      <c r="D159" s="77" t="s">
        <v>675</v>
      </c>
      <c r="E159" s="77" t="s">
        <v>675</v>
      </c>
      <c r="F159" s="80" t="s">
        <v>675</v>
      </c>
      <c r="G159" s="80"/>
    </row>
    <row r="160" spans="1:7" ht="15.75" customHeight="1" x14ac:dyDescent="0.25">
      <c r="A160" s="8" t="str">
        <f ca="1">CELL("address",'Order form'!Q69)</f>
        <v>'[STRATOS_Order form_2021.xlsm]Order form'!$Q$69</v>
      </c>
      <c r="B160" s="10" t="s">
        <v>241</v>
      </c>
      <c r="C160" s="77" t="s">
        <v>677</v>
      </c>
      <c r="D160" s="77" t="s">
        <v>677</v>
      </c>
      <c r="E160" s="77" t="s">
        <v>677</v>
      </c>
      <c r="F160" s="80" t="s">
        <v>677</v>
      </c>
      <c r="G160" s="80"/>
    </row>
    <row r="161" spans="1:7" ht="15.75" customHeight="1" x14ac:dyDescent="0.25">
      <c r="A161" s="8" t="str">
        <f ca="1">CELL("address",'Order form'!Q69)</f>
        <v>'[STRATOS_Order form_2021.xlsm]Order form'!$Q$69</v>
      </c>
      <c r="B161" s="10" t="s">
        <v>241</v>
      </c>
      <c r="C161" s="77" t="s">
        <v>678</v>
      </c>
      <c r="D161" s="77" t="s">
        <v>678</v>
      </c>
      <c r="E161" s="77" t="s">
        <v>678</v>
      </c>
      <c r="F161" s="80" t="s">
        <v>678</v>
      </c>
      <c r="G161" s="80"/>
    </row>
    <row r="162" spans="1:7" ht="15.75" customHeight="1" x14ac:dyDescent="0.25">
      <c r="A162" s="8" t="str">
        <f ca="1">CELL("address",'Order form'!Q70)</f>
        <v>'[STRATOS_Order form_2021.xlsm]Order form'!$Q$70</v>
      </c>
      <c r="B162" s="10" t="s">
        <v>241</v>
      </c>
      <c r="C162" s="206" t="s">
        <v>550</v>
      </c>
      <c r="D162" s="206" t="s">
        <v>550</v>
      </c>
      <c r="E162" s="206" t="s">
        <v>550</v>
      </c>
      <c r="F162" s="80" t="s">
        <v>550</v>
      </c>
      <c r="G162" s="80"/>
    </row>
    <row r="163" spans="1:7" ht="15.75" customHeight="1" x14ac:dyDescent="0.25">
      <c r="A163" s="8" t="str">
        <f ca="1">CELL("address",'Order form'!Q70)</f>
        <v>'[STRATOS_Order form_2021.xlsm]Order form'!$Q$70</v>
      </c>
      <c r="B163" s="10" t="s">
        <v>241</v>
      </c>
      <c r="C163" s="202" t="s">
        <v>953</v>
      </c>
      <c r="D163" s="202" t="s">
        <v>957</v>
      </c>
      <c r="E163" s="202" t="s">
        <v>953</v>
      </c>
      <c r="F163" s="80" t="s">
        <v>953</v>
      </c>
      <c r="G163" s="80"/>
    </row>
    <row r="164" spans="1:7" ht="15.75" customHeight="1" x14ac:dyDescent="0.25">
      <c r="A164" s="8" t="str">
        <f ca="1">CELL("address",'Order form'!Q70)</f>
        <v>'[STRATOS_Order form_2021.xlsm]Order form'!$Q$70</v>
      </c>
      <c r="B164" s="10" t="s">
        <v>241</v>
      </c>
      <c r="C164" s="202" t="s">
        <v>954</v>
      </c>
      <c r="D164" s="202" t="s">
        <v>960</v>
      </c>
      <c r="E164" s="77" t="s">
        <v>679</v>
      </c>
      <c r="F164" s="80" t="s">
        <v>793</v>
      </c>
      <c r="G164" s="80"/>
    </row>
    <row r="165" spans="1:7" ht="15.75" customHeight="1" x14ac:dyDescent="0.25">
      <c r="A165" s="8" t="str">
        <f ca="1">CELL("address",'Order form'!Q70)</f>
        <v>'[STRATOS_Order form_2021.xlsm]Order form'!$Q$70</v>
      </c>
      <c r="B165" s="10" t="s">
        <v>241</v>
      </c>
      <c r="C165" s="202" t="s">
        <v>955</v>
      </c>
      <c r="D165" s="202" t="s">
        <v>956</v>
      </c>
      <c r="E165" s="77" t="s">
        <v>680</v>
      </c>
      <c r="F165" s="80" t="s">
        <v>794</v>
      </c>
      <c r="G165" s="80"/>
    </row>
    <row r="166" spans="1:7" ht="15.75" customHeight="1" x14ac:dyDescent="0.25">
      <c r="A166" s="8" t="str">
        <f ca="1">CELL("address",'Order form'!B75)</f>
        <v>'[STRATOS_Order form_2021.xlsm]Order form'!$B$75</v>
      </c>
      <c r="B166" s="8" t="s">
        <v>213</v>
      </c>
      <c r="C166" s="8" t="s">
        <v>11</v>
      </c>
      <c r="D166" s="44" t="s">
        <v>609</v>
      </c>
      <c r="E166" s="44" t="s">
        <v>613</v>
      </c>
      <c r="F166" s="80" t="s">
        <v>795</v>
      </c>
      <c r="G166" s="80"/>
    </row>
    <row r="167" spans="1:7" ht="15.75" customHeight="1" x14ac:dyDescent="0.25">
      <c r="A167" s="8" t="str">
        <f ca="1">CELL("address",'Order form'!B76)</f>
        <v>'[STRATOS_Order form_2021.xlsm]Order form'!$B$76</v>
      </c>
      <c r="B167" s="8" t="s">
        <v>213</v>
      </c>
      <c r="C167" s="8" t="s">
        <v>548</v>
      </c>
      <c r="D167" s="44" t="s">
        <v>610</v>
      </c>
      <c r="E167" s="44" t="s">
        <v>614</v>
      </c>
      <c r="F167" s="80" t="s">
        <v>796</v>
      </c>
      <c r="G167" s="80"/>
    </row>
    <row r="168" spans="1:7" ht="15.75" customHeight="1" x14ac:dyDescent="0.25">
      <c r="A168" s="8" t="str">
        <f ca="1">CELL("address",'Order form'!B77)</f>
        <v>'[STRATOS_Order form_2021.xlsm]Order form'!$B$77</v>
      </c>
      <c r="B168" s="8" t="s">
        <v>213</v>
      </c>
      <c r="C168" s="97" t="s">
        <v>866</v>
      </c>
      <c r="D168" s="44" t="s">
        <v>611</v>
      </c>
      <c r="E168" s="44" t="s">
        <v>20</v>
      </c>
      <c r="F168" s="80" t="s">
        <v>849</v>
      </c>
      <c r="G168" s="80"/>
    </row>
    <row r="169" spans="1:7" ht="15.75" customHeight="1" x14ac:dyDescent="0.25">
      <c r="A169" s="8" t="str">
        <f ca="1">CELL("address",'Order form'!B78)</f>
        <v>'[STRATOS_Order form_2021.xlsm]Order form'!$B$78</v>
      </c>
      <c r="B169" s="8" t="s">
        <v>213</v>
      </c>
      <c r="C169" s="8" t="s">
        <v>549</v>
      </c>
      <c r="D169" s="44" t="s">
        <v>612</v>
      </c>
      <c r="E169" s="44" t="s">
        <v>615</v>
      </c>
      <c r="F169" s="80" t="s">
        <v>797</v>
      </c>
      <c r="G169" s="80"/>
    </row>
    <row r="170" spans="1:7" ht="15.75" customHeight="1" x14ac:dyDescent="0.25">
      <c r="A170" s="8" t="str">
        <f ca="1">CELL("address",'Order form'!Q76)</f>
        <v>'[STRATOS_Order form_2021.xlsm]Order form'!$Q$76</v>
      </c>
      <c r="B170" s="10" t="s">
        <v>241</v>
      </c>
      <c r="C170" s="43" t="s">
        <v>103</v>
      </c>
      <c r="D170" s="43" t="s">
        <v>155</v>
      </c>
      <c r="E170" s="43" t="s">
        <v>103</v>
      </c>
      <c r="F170" s="80" t="s">
        <v>798</v>
      </c>
      <c r="G170" s="80"/>
    </row>
    <row r="171" spans="1:7" ht="15.75" customHeight="1" x14ac:dyDescent="0.25">
      <c r="A171" s="8" t="str">
        <f ca="1">CELL("address",'Order form'!Q76)</f>
        <v>'[STRATOS_Order form_2021.xlsm]Order form'!$Q$76</v>
      </c>
      <c r="B171" s="10" t="s">
        <v>241</v>
      </c>
      <c r="C171" s="204" t="s">
        <v>945</v>
      </c>
      <c r="D171" s="204" t="s">
        <v>946</v>
      </c>
      <c r="E171" s="204" t="s">
        <v>945</v>
      </c>
      <c r="F171" s="80" t="s">
        <v>947</v>
      </c>
      <c r="G171" s="80"/>
    </row>
    <row r="172" spans="1:7" ht="15.75" customHeight="1" x14ac:dyDescent="0.25">
      <c r="A172" s="8" t="str">
        <f ca="1">CELL("address",'Order form'!Q76)</f>
        <v>'[STRATOS_Order form_2021.xlsm]Order form'!$Q$76</v>
      </c>
      <c r="B172" s="10" t="s">
        <v>241</v>
      </c>
      <c r="C172" s="44" t="s">
        <v>551</v>
      </c>
      <c r="D172" s="202" t="s">
        <v>156</v>
      </c>
      <c r="E172" s="44" t="s">
        <v>551</v>
      </c>
      <c r="F172" s="80" t="s">
        <v>551</v>
      </c>
      <c r="G172" s="80"/>
    </row>
    <row r="173" spans="1:7" ht="15.75" customHeight="1" x14ac:dyDescent="0.25">
      <c r="A173" s="8" t="str">
        <f ca="1">CELL("address",'Order form'!Q76)</f>
        <v>'[STRATOS_Order form_2021.xlsm]Order form'!$Q$76</v>
      </c>
      <c r="B173" s="10" t="s">
        <v>241</v>
      </c>
      <c r="C173" s="202" t="s">
        <v>553</v>
      </c>
      <c r="D173" s="206" t="s">
        <v>971</v>
      </c>
      <c r="E173" s="202" t="s">
        <v>633</v>
      </c>
      <c r="F173" s="207" t="s">
        <v>801</v>
      </c>
      <c r="G173" s="80"/>
    </row>
    <row r="174" spans="1:7" ht="15.75" customHeight="1" x14ac:dyDescent="0.25">
      <c r="A174" s="8" t="str">
        <f ca="1">CELL("address",'Order form'!Q76)</f>
        <v>'[STRATOS_Order form_2021.xlsm]Order form'!$Q$76</v>
      </c>
      <c r="B174" s="10" t="s">
        <v>241</v>
      </c>
      <c r="C174" s="202" t="s">
        <v>950</v>
      </c>
      <c r="D174" s="206" t="s">
        <v>972</v>
      </c>
      <c r="E174" s="202" t="s">
        <v>951</v>
      </c>
      <c r="F174" s="207" t="s">
        <v>974</v>
      </c>
      <c r="G174" s="80"/>
    </row>
    <row r="175" spans="1:7" ht="15.75" customHeight="1" x14ac:dyDescent="0.25">
      <c r="A175" s="8" t="str">
        <f ca="1">CELL("address",'Order form'!Q76)</f>
        <v>'[STRATOS_Order form_2021.xlsm]Order form'!$Q$76</v>
      </c>
      <c r="B175" s="10" t="s">
        <v>241</v>
      </c>
      <c r="C175" s="206" t="s">
        <v>964</v>
      </c>
      <c r="D175" s="206" t="s">
        <v>965</v>
      </c>
      <c r="E175" s="206" t="s">
        <v>966</v>
      </c>
      <c r="F175" t="s">
        <v>967</v>
      </c>
      <c r="G175" s="80"/>
    </row>
    <row r="176" spans="1:7" ht="15.75" customHeight="1" x14ac:dyDescent="0.25">
      <c r="A176" s="8" t="str">
        <f ca="1">CELL("address",'Order form'!Q76)</f>
        <v>'[STRATOS_Order form_2021.xlsm]Order form'!$Q$76</v>
      </c>
      <c r="B176" s="10" t="s">
        <v>241</v>
      </c>
      <c r="C176" s="202" t="s">
        <v>948</v>
      </c>
      <c r="D176" s="202" t="s">
        <v>949</v>
      </c>
      <c r="E176" s="208" t="s">
        <v>634</v>
      </c>
      <c r="F176" s="80" t="s">
        <v>850</v>
      </c>
      <c r="G176" s="80"/>
    </row>
    <row r="177" spans="1:7" ht="15.75" customHeight="1" x14ac:dyDescent="0.25">
      <c r="A177" s="8"/>
      <c r="B177" s="10"/>
      <c r="C177" s="44"/>
      <c r="D177" s="44"/>
      <c r="E177" s="208"/>
      <c r="F177" s="80"/>
      <c r="G177" s="80"/>
    </row>
    <row r="178" spans="1:7" ht="15.75" customHeight="1" x14ac:dyDescent="0.25">
      <c r="A178" s="8" t="str">
        <f ca="1">CELL("address",'Order form'!Q77)</f>
        <v>'[STRATOS_Order form_2021.xlsm]Order form'!$Q$77</v>
      </c>
      <c r="B178" s="10" t="s">
        <v>241</v>
      </c>
      <c r="C178" s="43" t="s">
        <v>103</v>
      </c>
      <c r="D178" s="43" t="s">
        <v>155</v>
      </c>
      <c r="E178" s="209" t="s">
        <v>103</v>
      </c>
      <c r="F178" s="80" t="s">
        <v>798</v>
      </c>
      <c r="G178" s="80"/>
    </row>
    <row r="179" spans="1:7" ht="15.75" customHeight="1" x14ac:dyDescent="0.25">
      <c r="A179" s="8" t="str">
        <f ca="1">CELL("address",'Order form'!Q77)</f>
        <v>'[STRATOS_Order form_2021.xlsm]Order form'!$Q$77</v>
      </c>
      <c r="B179" s="10" t="s">
        <v>241</v>
      </c>
      <c r="C179" s="204" t="s">
        <v>945</v>
      </c>
      <c r="D179" s="204" t="s">
        <v>946</v>
      </c>
      <c r="E179" s="210" t="s">
        <v>945</v>
      </c>
      <c r="F179" s="80" t="s">
        <v>947</v>
      </c>
      <c r="G179" s="80"/>
    </row>
    <row r="180" spans="1:7" ht="15.75" customHeight="1" x14ac:dyDescent="0.25">
      <c r="A180" s="8" t="str">
        <f ca="1">CELL("address",'Order form'!Q77)</f>
        <v>'[STRATOS_Order form_2021.xlsm]Order form'!$Q$77</v>
      </c>
      <c r="B180" s="10" t="s">
        <v>241</v>
      </c>
      <c r="C180" s="44" t="s">
        <v>551</v>
      </c>
      <c r="D180" s="202" t="s">
        <v>156</v>
      </c>
      <c r="E180" s="208" t="s">
        <v>551</v>
      </c>
      <c r="F180" s="80" t="s">
        <v>551</v>
      </c>
      <c r="G180" s="80"/>
    </row>
    <row r="181" spans="1:7" ht="15.75" customHeight="1" x14ac:dyDescent="0.25">
      <c r="A181" s="8" t="str">
        <f ca="1">CELL("address",'Order form'!Q77)</f>
        <v>'[STRATOS_Order form_2021.xlsm]Order form'!$Q$77</v>
      </c>
      <c r="B181" s="10" t="s">
        <v>241</v>
      </c>
      <c r="C181" s="202" t="s">
        <v>553</v>
      </c>
      <c r="D181" s="206" t="s">
        <v>971</v>
      </c>
      <c r="E181" s="208" t="s">
        <v>633</v>
      </c>
      <c r="F181" s="80" t="s">
        <v>799</v>
      </c>
      <c r="G181" s="80"/>
    </row>
    <row r="182" spans="1:7" ht="15.75" customHeight="1" x14ac:dyDescent="0.25">
      <c r="A182" s="8" t="str">
        <f ca="1">CELL("address",'Order form'!Q77)</f>
        <v>'[STRATOS_Order form_2021.xlsm]Order form'!$Q$77</v>
      </c>
      <c r="B182" s="10" t="s">
        <v>241</v>
      </c>
      <c r="C182" s="202" t="s">
        <v>950</v>
      </c>
      <c r="D182" s="206" t="s">
        <v>972</v>
      </c>
      <c r="E182" s="211" t="s">
        <v>951</v>
      </c>
      <c r="F182" s="207" t="s">
        <v>974</v>
      </c>
      <c r="G182" s="80"/>
    </row>
    <row r="183" spans="1:7" ht="15.75" customHeight="1" x14ac:dyDescent="0.25">
      <c r="A183" s="8" t="str">
        <f ca="1">CELL("address",'Order form'!Q77)</f>
        <v>'[STRATOS_Order form_2021.xlsm]Order form'!$Q$77</v>
      </c>
      <c r="B183" s="10" t="s">
        <v>241</v>
      </c>
      <c r="C183" s="206" t="s">
        <v>964</v>
      </c>
      <c r="D183" s="206" t="s">
        <v>965</v>
      </c>
      <c r="E183" s="206" t="s">
        <v>966</v>
      </c>
      <c r="F183" t="s">
        <v>967</v>
      </c>
      <c r="G183" s="80"/>
    </row>
    <row r="184" spans="1:7" ht="15.75" customHeight="1" x14ac:dyDescent="0.25">
      <c r="A184" s="8" t="str">
        <f ca="1">CELL("address",'Order form'!Q77)</f>
        <v>'[STRATOS_Order form_2021.xlsm]Order form'!$Q$77</v>
      </c>
      <c r="B184" s="10" t="s">
        <v>241</v>
      </c>
      <c r="C184" s="44" t="s">
        <v>552</v>
      </c>
      <c r="D184" s="44" t="s">
        <v>616</v>
      </c>
      <c r="E184" s="208" t="s">
        <v>617</v>
      </c>
      <c r="F184" s="80" t="s">
        <v>800</v>
      </c>
      <c r="G184" s="80"/>
    </row>
    <row r="185" spans="1:7" ht="15.75" customHeight="1" x14ac:dyDescent="0.25">
      <c r="A185" s="8" t="str">
        <f ca="1">CELL("address",'Order form'!Q77)</f>
        <v>'[STRATOS_Order form_2021.xlsm]Order form'!$Q$77</v>
      </c>
      <c r="B185" s="10" t="s">
        <v>241</v>
      </c>
      <c r="C185" s="206" t="s">
        <v>968</v>
      </c>
      <c r="D185" s="206" t="s">
        <v>973</v>
      </c>
      <c r="E185" s="206" t="s">
        <v>969</v>
      </c>
      <c r="F185" s="207" t="s">
        <v>970</v>
      </c>
      <c r="G185" s="80"/>
    </row>
    <row r="186" spans="1:7" ht="15.75" customHeight="1" x14ac:dyDescent="0.25">
      <c r="A186" s="8" t="str">
        <f ca="1">CELL("address",'Order form'!Q78)</f>
        <v>'[STRATOS_Order form_2021.xlsm]Order form'!$Q$78</v>
      </c>
      <c r="B186" s="10" t="s">
        <v>241</v>
      </c>
      <c r="C186" s="44" t="s">
        <v>550</v>
      </c>
      <c r="D186" s="44" t="s">
        <v>550</v>
      </c>
      <c r="E186" s="208" t="s">
        <v>550</v>
      </c>
      <c r="F186" s="80" t="s">
        <v>550</v>
      </c>
      <c r="G186" s="80"/>
    </row>
    <row r="187" spans="1:7" ht="15.75" customHeight="1" x14ac:dyDescent="0.25">
      <c r="A187" s="8" t="str">
        <f ca="1">CELL("address",'Order form'!Q78)</f>
        <v>'[STRATOS_Order form_2021.xlsm]Order form'!$Q$78</v>
      </c>
      <c r="B187" s="10" t="s">
        <v>241</v>
      </c>
      <c r="C187" s="44" t="s">
        <v>103</v>
      </c>
      <c r="D187" s="44" t="s">
        <v>155</v>
      </c>
      <c r="E187" s="208" t="s">
        <v>103</v>
      </c>
      <c r="F187" s="80" t="s">
        <v>798</v>
      </c>
      <c r="G187" s="80"/>
    </row>
    <row r="188" spans="1:7" ht="15.75" customHeight="1" x14ac:dyDescent="0.25">
      <c r="A188" s="8" t="str">
        <f ca="1">CELL("address",'Order form'!Q78)</f>
        <v>'[STRATOS_Order form_2021.xlsm]Order form'!$Q$78</v>
      </c>
      <c r="B188" s="10" t="s">
        <v>241</v>
      </c>
      <c r="C188" s="204" t="s">
        <v>945</v>
      </c>
      <c r="D188" s="204" t="s">
        <v>946</v>
      </c>
      <c r="E188" s="210" t="s">
        <v>945</v>
      </c>
      <c r="F188" s="80" t="s">
        <v>947</v>
      </c>
      <c r="G188" s="80"/>
    </row>
    <row r="189" spans="1:7" ht="15.75" customHeight="1" x14ac:dyDescent="0.25">
      <c r="A189" s="8" t="str">
        <f ca="1">CELL("address",'Order form'!Q78)</f>
        <v>'[STRATOS_Order form_2021.xlsm]Order form'!$Q$78</v>
      </c>
      <c r="B189" s="10" t="s">
        <v>241</v>
      </c>
      <c r="C189" s="44" t="s">
        <v>551</v>
      </c>
      <c r="D189" s="202" t="s">
        <v>156</v>
      </c>
      <c r="E189" s="208" t="s">
        <v>551</v>
      </c>
      <c r="F189" s="80" t="s">
        <v>551</v>
      </c>
      <c r="G189" s="80"/>
    </row>
    <row r="190" spans="1:7" ht="15.75" customHeight="1" x14ac:dyDescent="0.25">
      <c r="A190" s="8" t="str">
        <f ca="1">CELL("address",'Order form'!Q78)</f>
        <v>'[STRATOS_Order form_2021.xlsm]Order form'!$Q$78</v>
      </c>
      <c r="B190" s="10" t="s">
        <v>241</v>
      </c>
      <c r="C190" s="44" t="s">
        <v>553</v>
      </c>
      <c r="D190" s="206" t="s">
        <v>971</v>
      </c>
      <c r="E190" s="208" t="s">
        <v>633</v>
      </c>
      <c r="F190" s="207" t="s">
        <v>801</v>
      </c>
      <c r="G190" s="80"/>
    </row>
    <row r="191" spans="1:7" ht="15.75" customHeight="1" x14ac:dyDescent="0.25">
      <c r="A191" s="8" t="str">
        <f ca="1">CELL("address",'Order form'!Q78)</f>
        <v>'[STRATOS_Order form_2021.xlsm]Order form'!$Q$78</v>
      </c>
      <c r="B191" s="10" t="s">
        <v>241</v>
      </c>
      <c r="C191" s="202" t="s">
        <v>950</v>
      </c>
      <c r="D191" s="206" t="s">
        <v>972</v>
      </c>
      <c r="E191" s="211" t="s">
        <v>951</v>
      </c>
      <c r="F191" s="207" t="s">
        <v>974</v>
      </c>
      <c r="G191" s="80"/>
    </row>
    <row r="192" spans="1:7" ht="15.75" customHeight="1" x14ac:dyDescent="0.25">
      <c r="A192" s="8" t="str">
        <f ca="1">CELL("address",'Order form'!Q78)</f>
        <v>'[STRATOS_Order form_2021.xlsm]Order form'!$Q$78</v>
      </c>
      <c r="B192" s="10" t="s">
        <v>241</v>
      </c>
      <c r="C192" s="206" t="s">
        <v>964</v>
      </c>
      <c r="D192" s="206" t="s">
        <v>965</v>
      </c>
      <c r="E192" s="206" t="s">
        <v>966</v>
      </c>
      <c r="F192" t="s">
        <v>967</v>
      </c>
      <c r="G192" s="80"/>
    </row>
    <row r="193" spans="1:7" ht="15.75" customHeight="1" x14ac:dyDescent="0.25">
      <c r="A193" s="8" t="str">
        <f ca="1">CELL("address",'Order form'!Q78)</f>
        <v>'[STRATOS_Order form_2021.xlsm]Order form'!$Q$78</v>
      </c>
      <c r="B193" s="10" t="s">
        <v>241</v>
      </c>
      <c r="C193" s="44" t="s">
        <v>552</v>
      </c>
      <c r="D193" s="44" t="s">
        <v>616</v>
      </c>
      <c r="E193" s="208" t="s">
        <v>617</v>
      </c>
      <c r="F193" s="80" t="s">
        <v>800</v>
      </c>
      <c r="G193" s="80"/>
    </row>
    <row r="194" spans="1:7" ht="15.75" customHeight="1" x14ac:dyDescent="0.25">
      <c r="A194" s="8" t="str">
        <f ca="1">CELL("address",'Order form'!Q78)</f>
        <v>'[STRATOS_Order form_2021.xlsm]Order form'!$Q$78</v>
      </c>
      <c r="B194" s="10" t="s">
        <v>241</v>
      </c>
      <c r="C194" s="206" t="s">
        <v>968</v>
      </c>
      <c r="D194" s="206" t="s">
        <v>973</v>
      </c>
      <c r="E194" s="206" t="s">
        <v>969</v>
      </c>
      <c r="F194" s="207" t="s">
        <v>970</v>
      </c>
      <c r="G194" s="80"/>
    </row>
    <row r="195" spans="1:7" ht="15.75" customHeight="1" x14ac:dyDescent="0.25">
      <c r="A195" s="8" t="str">
        <f ca="1">CELL("address",'Order form'!B80)</f>
        <v>'[STRATOS_Order form_2021.xlsm]Order form'!$B$80</v>
      </c>
      <c r="B195" s="10" t="s">
        <v>213</v>
      </c>
      <c r="C195" s="44" t="s">
        <v>12</v>
      </c>
      <c r="D195" s="9" t="s">
        <v>178</v>
      </c>
      <c r="E195" s="11" t="s">
        <v>465</v>
      </c>
      <c r="F195" s="80" t="s">
        <v>802</v>
      </c>
      <c r="G195" s="80"/>
    </row>
    <row r="196" spans="1:7" ht="15.75" customHeight="1" x14ac:dyDescent="0.25">
      <c r="A196" s="8" t="str">
        <f ca="1">CELL("address",'Order form'!B81)</f>
        <v>'[STRATOS_Order form_2021.xlsm]Order form'!$B$81</v>
      </c>
      <c r="B196" s="10" t="s">
        <v>213</v>
      </c>
      <c r="C196" s="44" t="s">
        <v>14</v>
      </c>
      <c r="D196" s="9" t="s">
        <v>179</v>
      </c>
      <c r="E196" s="11" t="s">
        <v>466</v>
      </c>
      <c r="F196" s="80" t="s">
        <v>851</v>
      </c>
      <c r="G196" s="80"/>
    </row>
    <row r="197" spans="1:7" ht="15.75" customHeight="1" x14ac:dyDescent="0.25">
      <c r="A197" s="8" t="str">
        <f ca="1">CELL("address",'Order form'!B82)</f>
        <v>'[STRATOS_Order form_2021.xlsm]Order form'!$B$82</v>
      </c>
      <c r="B197" s="10" t="s">
        <v>213</v>
      </c>
      <c r="C197" s="44" t="s">
        <v>554</v>
      </c>
      <c r="D197" s="44" t="s">
        <v>556</v>
      </c>
      <c r="E197" s="11" t="s">
        <v>618</v>
      </c>
      <c r="F197" s="80" t="s">
        <v>852</v>
      </c>
      <c r="G197" s="80"/>
    </row>
    <row r="198" spans="1:7" ht="15.75" customHeight="1" x14ac:dyDescent="0.25">
      <c r="A198" s="8" t="str">
        <f ca="1">CELL("address",'Order form'!B83)</f>
        <v>'[STRATOS_Order form_2021.xlsm]Order form'!$B$83</v>
      </c>
      <c r="B198" s="10" t="s">
        <v>213</v>
      </c>
      <c r="C198" s="202" t="s">
        <v>958</v>
      </c>
      <c r="D198" s="44" t="s">
        <v>557</v>
      </c>
      <c r="E198" s="11" t="s">
        <v>619</v>
      </c>
      <c r="F198" s="80" t="s">
        <v>853</v>
      </c>
      <c r="G198" s="80"/>
    </row>
    <row r="199" spans="1:7" ht="15.75" customHeight="1" x14ac:dyDescent="0.25">
      <c r="A199" s="8" t="str">
        <f ca="1">CELL("address",'Order form'!B84)</f>
        <v>'[STRATOS_Order form_2021.xlsm]Order form'!$B$84</v>
      </c>
      <c r="B199" s="10" t="s">
        <v>213</v>
      </c>
      <c r="C199" s="44" t="s">
        <v>555</v>
      </c>
      <c r="D199" s="44" t="s">
        <v>555</v>
      </c>
      <c r="E199" s="208" t="s">
        <v>555</v>
      </c>
      <c r="F199" s="80" t="s">
        <v>803</v>
      </c>
      <c r="G199" s="80"/>
    </row>
    <row r="200" spans="1:7" ht="15.75" customHeight="1" x14ac:dyDescent="0.25">
      <c r="A200" s="8" t="str">
        <f ca="1">CELL("address",'Order form'!Q81)</f>
        <v>'[STRATOS_Order form_2021.xlsm]Order form'!$Q$81</v>
      </c>
      <c r="B200" s="10" t="s">
        <v>241</v>
      </c>
      <c r="C200" s="96" t="s">
        <v>860</v>
      </c>
      <c r="D200" s="44" t="s">
        <v>182</v>
      </c>
      <c r="E200" s="11" t="s">
        <v>620</v>
      </c>
      <c r="F200" s="80" t="s">
        <v>854</v>
      </c>
      <c r="G200" s="80"/>
    </row>
    <row r="201" spans="1:7" ht="15.75" customHeight="1" x14ac:dyDescent="0.25">
      <c r="A201" s="8" t="str">
        <f ca="1">CELL("address",'Order form'!Q81)</f>
        <v>'[STRATOS_Order form_2021.xlsm]Order form'!$Q$81</v>
      </c>
      <c r="B201" s="10" t="s">
        <v>241</v>
      </c>
      <c r="C201" s="96" t="s">
        <v>861</v>
      </c>
      <c r="D201" s="44" t="s">
        <v>558</v>
      </c>
      <c r="E201" s="11" t="s">
        <v>621</v>
      </c>
      <c r="F201" s="80" t="s">
        <v>855</v>
      </c>
      <c r="G201" s="80"/>
    </row>
    <row r="202" spans="1:7" ht="15.75" customHeight="1" x14ac:dyDescent="0.25">
      <c r="A202" s="8" t="str">
        <f ca="1">CELL("address",'Order form'!Q81)</f>
        <v>'[STRATOS_Order form_2021.xlsm]Order form'!$Q$81</v>
      </c>
      <c r="B202" s="10" t="s">
        <v>241</v>
      </c>
      <c r="C202" s="96" t="s">
        <v>862</v>
      </c>
      <c r="D202" s="44" t="s">
        <v>559</v>
      </c>
      <c r="E202" s="11" t="s">
        <v>622</v>
      </c>
      <c r="F202" t="s">
        <v>856</v>
      </c>
      <c r="G202" s="80"/>
    </row>
    <row r="203" spans="1:7" ht="15.75" customHeight="1" x14ac:dyDescent="0.25">
      <c r="A203" s="8" t="str">
        <f ca="1">CELL("address",'Order form'!Q82)</f>
        <v>'[STRATOS_Order form_2021.xlsm]Order form'!$Q$82</v>
      </c>
      <c r="B203" s="10" t="s">
        <v>241</v>
      </c>
      <c r="C203" s="44" t="s">
        <v>550</v>
      </c>
      <c r="D203" s="44" t="s">
        <v>550</v>
      </c>
      <c r="E203" s="11" t="s">
        <v>550</v>
      </c>
      <c r="F203" s="80" t="s">
        <v>550</v>
      </c>
      <c r="G203" s="80"/>
    </row>
    <row r="204" spans="1:7" ht="15.75" customHeight="1" x14ac:dyDescent="0.25">
      <c r="A204" s="8" t="str">
        <f ca="1">CELL("address",'Order form'!Q82)</f>
        <v>'[STRATOS_Order form_2021.xlsm]Order form'!$Q$82</v>
      </c>
      <c r="B204" s="10" t="s">
        <v>241</v>
      </c>
      <c r="C204" s="96" t="s">
        <v>863</v>
      </c>
      <c r="D204" s="44" t="s">
        <v>623</v>
      </c>
      <c r="E204" s="11" t="s">
        <v>626</v>
      </c>
      <c r="F204" t="s">
        <v>857</v>
      </c>
      <c r="G204" s="80"/>
    </row>
    <row r="205" spans="1:7" ht="15.75" customHeight="1" x14ac:dyDescent="0.25">
      <c r="A205" s="8" t="str">
        <f ca="1">CELL("address",'Order form'!Q82)</f>
        <v>'[STRATOS_Order form_2021.xlsm]Order form'!$Q$82</v>
      </c>
      <c r="B205" s="10" t="s">
        <v>241</v>
      </c>
      <c r="C205" s="96" t="s">
        <v>864</v>
      </c>
      <c r="D205" s="44" t="s">
        <v>625</v>
      </c>
      <c r="E205" s="11" t="s">
        <v>627</v>
      </c>
      <c r="F205" t="s">
        <v>858</v>
      </c>
      <c r="G205" s="80"/>
    </row>
    <row r="206" spans="1:7" ht="15.75" customHeight="1" x14ac:dyDescent="0.25">
      <c r="A206" s="8" t="str">
        <f ca="1">CELL("address",'Order form'!Q82)</f>
        <v>'[STRATOS_Order form_2021.xlsm]Order form'!$Q$82</v>
      </c>
      <c r="B206" s="10" t="s">
        <v>241</v>
      </c>
      <c r="C206" s="96" t="s">
        <v>865</v>
      </c>
      <c r="D206" s="44" t="s">
        <v>624</v>
      </c>
      <c r="E206" s="11" t="s">
        <v>628</v>
      </c>
      <c r="F206" t="s">
        <v>859</v>
      </c>
      <c r="G206" s="80"/>
    </row>
    <row r="207" spans="1:7" ht="15.75" customHeight="1" x14ac:dyDescent="0.25">
      <c r="A207" s="8" t="str">
        <f ca="1">CELL("address",'Order form'!Q83)</f>
        <v>'[STRATOS_Order form_2021.xlsm]Order form'!$Q$83</v>
      </c>
      <c r="B207" s="10" t="s">
        <v>241</v>
      </c>
      <c r="C207" s="44" t="s">
        <v>550</v>
      </c>
      <c r="D207" s="44" t="s">
        <v>550</v>
      </c>
      <c r="E207" s="11" t="s">
        <v>550</v>
      </c>
      <c r="F207" s="80" t="s">
        <v>550</v>
      </c>
      <c r="G207" s="80"/>
    </row>
    <row r="208" spans="1:7" ht="15.75" customHeight="1" x14ac:dyDescent="0.25">
      <c r="A208" s="8" t="str">
        <f ca="1">CELL("address",'Order form'!Q83)</f>
        <v>'[STRATOS_Order form_2021.xlsm]Order form'!$Q$83</v>
      </c>
      <c r="B208" s="10" t="s">
        <v>241</v>
      </c>
      <c r="C208" s="44" t="s">
        <v>123</v>
      </c>
      <c r="D208" s="44" t="s">
        <v>197</v>
      </c>
      <c r="E208" s="11" t="s">
        <v>409</v>
      </c>
      <c r="F208" s="80" t="s">
        <v>769</v>
      </c>
      <c r="G208" s="80"/>
    </row>
    <row r="209" spans="1:7" ht="15.75" customHeight="1" x14ac:dyDescent="0.25">
      <c r="A209" s="8" t="str">
        <f ca="1">CELL("address",'Order form'!Q83)</f>
        <v>'[STRATOS_Order form_2021.xlsm]Order form'!$Q$83</v>
      </c>
      <c r="B209" s="10" t="s">
        <v>241</v>
      </c>
      <c r="C209" s="44" t="s">
        <v>122</v>
      </c>
      <c r="D209" s="44" t="s">
        <v>198</v>
      </c>
      <c r="E209" s="11" t="s">
        <v>410</v>
      </c>
      <c r="F209" s="80" t="s">
        <v>122</v>
      </c>
      <c r="G209" s="80"/>
    </row>
    <row r="210" spans="1:7" ht="15.75" customHeight="1" x14ac:dyDescent="0.25">
      <c r="A210" s="8" t="str">
        <f ca="1">CELL("address",'Order form'!Q84)</f>
        <v>'[STRATOS_Order form_2021.xlsm]Order form'!$Q$84</v>
      </c>
      <c r="B210" s="10" t="s">
        <v>241</v>
      </c>
      <c r="C210" s="44" t="s">
        <v>560</v>
      </c>
      <c r="D210" s="44" t="s">
        <v>629</v>
      </c>
      <c r="E210" s="208" t="s">
        <v>560</v>
      </c>
      <c r="F210" s="80" t="s">
        <v>804</v>
      </c>
      <c r="G210" s="80"/>
    </row>
    <row r="211" spans="1:7" ht="15.75" customHeight="1" x14ac:dyDescent="0.25">
      <c r="A211" s="8" t="str">
        <f ca="1">CELL("address",'Order form'!Q84)</f>
        <v>'[STRATOS_Order form_2021.xlsm]Order form'!$Q$84</v>
      </c>
      <c r="B211" s="10" t="s">
        <v>241</v>
      </c>
      <c r="C211" s="44" t="s">
        <v>561</v>
      </c>
      <c r="D211" s="44" t="s">
        <v>630</v>
      </c>
      <c r="E211" s="208" t="s">
        <v>561</v>
      </c>
      <c r="F211" s="80" t="s">
        <v>805</v>
      </c>
      <c r="G211" s="80"/>
    </row>
    <row r="212" spans="1:7" ht="15.75" customHeight="1" x14ac:dyDescent="0.25">
      <c r="A212" s="8" t="str">
        <f ca="1">CELL("address",'Order form'!Q84)</f>
        <v>'[STRATOS_Order form_2021.xlsm]Order form'!$Q$84</v>
      </c>
      <c r="B212" s="10" t="s">
        <v>241</v>
      </c>
      <c r="C212" s="44" t="s">
        <v>562</v>
      </c>
      <c r="D212" s="44" t="s">
        <v>631</v>
      </c>
      <c r="E212" s="208" t="s">
        <v>562</v>
      </c>
      <c r="F212" s="80" t="s">
        <v>806</v>
      </c>
      <c r="G212" s="80"/>
    </row>
    <row r="213" spans="1:7" ht="15.75" customHeight="1" x14ac:dyDescent="0.25">
      <c r="A213" s="8" t="str">
        <f ca="1">CELL("address",'Order form'!Q84)</f>
        <v>'[STRATOS_Order form_2021.xlsm]Order form'!$Q$84</v>
      </c>
      <c r="B213" s="10" t="s">
        <v>241</v>
      </c>
      <c r="C213" s="44" t="s">
        <v>563</v>
      </c>
      <c r="D213" s="44" t="s">
        <v>632</v>
      </c>
      <c r="E213" s="208" t="s">
        <v>563</v>
      </c>
      <c r="F213" s="80" t="s">
        <v>807</v>
      </c>
      <c r="G213" s="80"/>
    </row>
    <row r="214" spans="1:7" ht="15.75" customHeight="1" x14ac:dyDescent="0.25">
      <c r="A214" s="8" t="str">
        <f ca="1">CELL("address",'Order form'!B88)</f>
        <v>'[STRATOS_Order form_2021.xlsm]Order form'!$B$88</v>
      </c>
      <c r="B214" s="10" t="s">
        <v>213</v>
      </c>
      <c r="C214" s="9" t="s">
        <v>13</v>
      </c>
      <c r="D214" s="9" t="s">
        <v>183</v>
      </c>
      <c r="E214" s="11" t="s">
        <v>467</v>
      </c>
      <c r="F214" s="80" t="s">
        <v>808</v>
      </c>
      <c r="G214" s="80"/>
    </row>
    <row r="215" spans="1:7" ht="15.75" customHeight="1" x14ac:dyDescent="0.25">
      <c r="A215" s="8" t="str">
        <f ca="1">CELL("address",'Order form'!B97)</f>
        <v>'[STRATOS_Order form_2021.xlsm]Order form'!$B$97</v>
      </c>
      <c r="B215" s="10" t="s">
        <v>213</v>
      </c>
      <c r="C215" s="9" t="s">
        <v>56</v>
      </c>
      <c r="D215" s="41" t="s">
        <v>476</v>
      </c>
      <c r="E215" s="11" t="s">
        <v>468</v>
      </c>
      <c r="F215" s="80" t="s">
        <v>809</v>
      </c>
      <c r="G215" s="80"/>
    </row>
    <row r="216" spans="1:7" ht="15.75" customHeight="1" x14ac:dyDescent="0.25">
      <c r="A216" s="8" t="str">
        <f ca="1">CELL("address",'Order form'!V97)</f>
        <v>'[STRATOS_Order form_2021.xlsm]Order form'!$V$97</v>
      </c>
      <c r="B216" s="10" t="s">
        <v>213</v>
      </c>
      <c r="C216" s="9" t="s">
        <v>57</v>
      </c>
      <c r="D216" s="44" t="s">
        <v>564</v>
      </c>
      <c r="E216" s="11" t="s">
        <v>469</v>
      </c>
      <c r="F216" s="80" t="s">
        <v>810</v>
      </c>
      <c r="G216" s="80"/>
    </row>
    <row r="217" spans="1:7" ht="15.75" customHeight="1" x14ac:dyDescent="0.25">
      <c r="A217" s="8" t="str">
        <f ca="1">CELL("address",'Order form'!H97)</f>
        <v>'[STRATOS_Order form_2021.xlsm]Order form'!$H$97</v>
      </c>
      <c r="B217" s="10" t="s">
        <v>213</v>
      </c>
      <c r="C217" s="9" t="s">
        <v>452</v>
      </c>
      <c r="D217" s="9" t="s">
        <v>453</v>
      </c>
      <c r="E217" s="41" t="s">
        <v>475</v>
      </c>
      <c r="F217" s="80" t="s">
        <v>811</v>
      </c>
      <c r="G217" s="80"/>
    </row>
    <row r="218" spans="1:7" x14ac:dyDescent="0.25">
      <c r="A218" s="8"/>
      <c r="B218" s="10"/>
      <c r="C218" s="9"/>
      <c r="D218" s="9"/>
      <c r="E218" s="9"/>
      <c r="F218" s="80"/>
      <c r="G218" s="80"/>
    </row>
    <row r="219" spans="1:7" x14ac:dyDescent="0.25">
      <c r="A219" s="8"/>
      <c r="B219" s="10"/>
      <c r="C219" s="9"/>
      <c r="D219" s="9"/>
      <c r="E219" s="9"/>
      <c r="F219" s="80"/>
      <c r="G219" s="80"/>
    </row>
    <row r="220" spans="1:7" x14ac:dyDescent="0.25">
      <c r="F220" s="80"/>
      <c r="G220" s="80"/>
    </row>
    <row r="221" spans="1:7" x14ac:dyDescent="0.25">
      <c r="F221" s="80"/>
      <c r="G221" s="80"/>
    </row>
    <row r="222" spans="1:7" x14ac:dyDescent="0.25">
      <c r="F222" s="80"/>
      <c r="G222" s="80"/>
    </row>
    <row r="223" spans="1:7" x14ac:dyDescent="0.25">
      <c r="F223" s="80"/>
      <c r="G223" s="80"/>
    </row>
    <row r="224" spans="1:7" x14ac:dyDescent="0.25">
      <c r="F224" s="80"/>
      <c r="G224" s="80"/>
    </row>
    <row r="225" spans="6:7" x14ac:dyDescent="0.25">
      <c r="F225" s="80"/>
      <c r="G225" s="80"/>
    </row>
    <row r="226" spans="6:7" x14ac:dyDescent="0.25">
      <c r="F226" s="80"/>
      <c r="G226" s="80"/>
    </row>
    <row r="227" spans="6:7" x14ac:dyDescent="0.25">
      <c r="F227" s="80"/>
      <c r="G227" s="80"/>
    </row>
  </sheetData>
  <autoFilter ref="A1:E217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212</v>
      </c>
    </row>
    <row r="2" spans="1:5" x14ac:dyDescent="0.25">
      <c r="A2" s="10" t="s">
        <v>292</v>
      </c>
      <c r="B2" s="10" t="s">
        <v>213</v>
      </c>
      <c r="C2" s="11" t="s">
        <v>96</v>
      </c>
      <c r="D2" s="11" t="s">
        <v>131</v>
      </c>
      <c r="E2" s="11"/>
    </row>
    <row r="3" spans="1:5" x14ac:dyDescent="0.25">
      <c r="A3" s="8" t="s">
        <v>266</v>
      </c>
      <c r="B3" s="8" t="s">
        <v>213</v>
      </c>
      <c r="C3" s="11" t="s">
        <v>35</v>
      </c>
      <c r="D3" s="11" t="s">
        <v>132</v>
      </c>
      <c r="E3" s="11" t="s">
        <v>214</v>
      </c>
    </row>
    <row r="4" spans="1:5" x14ac:dyDescent="0.25">
      <c r="A4" s="8" t="s">
        <v>267</v>
      </c>
      <c r="B4" s="8" t="s">
        <v>213</v>
      </c>
      <c r="C4" s="9" t="s">
        <v>215</v>
      </c>
      <c r="D4" s="9" t="s">
        <v>217</v>
      </c>
      <c r="E4" s="9" t="s">
        <v>216</v>
      </c>
    </row>
    <row r="5" spans="1:5" x14ac:dyDescent="0.25">
      <c r="A5" s="8" t="s">
        <v>268</v>
      </c>
      <c r="B5" s="8" t="s">
        <v>213</v>
      </c>
      <c r="C5" s="11" t="s">
        <v>128</v>
      </c>
      <c r="D5" s="11" t="s">
        <v>130</v>
      </c>
      <c r="E5" s="11" t="s">
        <v>218</v>
      </c>
    </row>
    <row r="6" spans="1:5" x14ac:dyDescent="0.25">
      <c r="A6" s="8" t="s">
        <v>271</v>
      </c>
      <c r="B6" s="8" t="s">
        <v>213</v>
      </c>
      <c r="C6" s="11" t="s">
        <v>2</v>
      </c>
      <c r="D6" s="11" t="s">
        <v>133</v>
      </c>
      <c r="E6" s="11" t="s">
        <v>219</v>
      </c>
    </row>
    <row r="7" spans="1:5" x14ac:dyDescent="0.25">
      <c r="A7" s="8" t="s">
        <v>269</v>
      </c>
      <c r="B7" s="8" t="s">
        <v>213</v>
      </c>
      <c r="C7" s="11" t="s">
        <v>36</v>
      </c>
      <c r="D7" s="11" t="s">
        <v>36</v>
      </c>
      <c r="E7" s="11" t="s">
        <v>220</v>
      </c>
    </row>
    <row r="8" spans="1:5" x14ac:dyDescent="0.25">
      <c r="A8" s="8" t="s">
        <v>270</v>
      </c>
      <c r="B8" s="8" t="s">
        <v>213</v>
      </c>
      <c r="C8" s="9" t="s">
        <v>221</v>
      </c>
      <c r="D8" s="9" t="s">
        <v>223</v>
      </c>
      <c r="E8" s="9" t="s">
        <v>222</v>
      </c>
    </row>
    <row r="9" spans="1:5" x14ac:dyDescent="0.25">
      <c r="A9" s="8" t="s">
        <v>272</v>
      </c>
      <c r="B9" s="8" t="s">
        <v>213</v>
      </c>
      <c r="C9" s="9" t="s">
        <v>224</v>
      </c>
      <c r="D9" s="9" t="s">
        <v>226</v>
      </c>
      <c r="E9" s="9" t="s">
        <v>225</v>
      </c>
    </row>
    <row r="10" spans="1:5" x14ac:dyDescent="0.25">
      <c r="A10" s="8" t="s">
        <v>273</v>
      </c>
      <c r="B10" s="8" t="s">
        <v>213</v>
      </c>
      <c r="C10" s="11" t="s">
        <v>3</v>
      </c>
      <c r="D10" s="11" t="s">
        <v>134</v>
      </c>
      <c r="E10" s="11" t="s">
        <v>227</v>
      </c>
    </row>
    <row r="11" spans="1:5" x14ac:dyDescent="0.25">
      <c r="A11" s="8" t="s">
        <v>274</v>
      </c>
      <c r="B11" s="8" t="s">
        <v>213</v>
      </c>
      <c r="C11" s="11" t="s">
        <v>3</v>
      </c>
      <c r="D11" s="11" t="s">
        <v>134</v>
      </c>
      <c r="E11" s="11" t="s">
        <v>227</v>
      </c>
    </row>
    <row r="12" spans="1:5" x14ac:dyDescent="0.25">
      <c r="A12" s="8" t="s">
        <v>275</v>
      </c>
      <c r="B12" s="8" t="s">
        <v>213</v>
      </c>
      <c r="C12" s="9" t="s">
        <v>228</v>
      </c>
      <c r="D12" s="9" t="s">
        <v>230</v>
      </c>
      <c r="E12" s="9" t="s">
        <v>229</v>
      </c>
    </row>
    <row r="13" spans="1:5" x14ac:dyDescent="0.25">
      <c r="A13" s="8" t="s">
        <v>276</v>
      </c>
      <c r="B13" s="8" t="s">
        <v>213</v>
      </c>
      <c r="C13" s="9" t="s">
        <v>228</v>
      </c>
      <c r="D13" s="9" t="s">
        <v>230</v>
      </c>
      <c r="E13" s="9" t="s">
        <v>229</v>
      </c>
    </row>
    <row r="14" spans="1:5" x14ac:dyDescent="0.25">
      <c r="A14" s="8" t="s">
        <v>277</v>
      </c>
      <c r="B14" s="8" t="s">
        <v>213</v>
      </c>
      <c r="C14" s="9" t="s">
        <v>231</v>
      </c>
      <c r="D14" s="9" t="s">
        <v>233</v>
      </c>
      <c r="E14" s="9" t="s">
        <v>232</v>
      </c>
    </row>
    <row r="15" spans="1:5" x14ac:dyDescent="0.25">
      <c r="A15" s="8" t="s">
        <v>278</v>
      </c>
      <c r="B15" s="8" t="s">
        <v>213</v>
      </c>
      <c r="C15" s="9" t="s">
        <v>231</v>
      </c>
      <c r="D15" s="9" t="s">
        <v>233</v>
      </c>
      <c r="E15" s="9" t="s">
        <v>232</v>
      </c>
    </row>
    <row r="16" spans="1:5" x14ac:dyDescent="0.25">
      <c r="A16" s="8" t="s">
        <v>279</v>
      </c>
      <c r="B16" s="8" t="s">
        <v>213</v>
      </c>
      <c r="C16" s="9" t="s">
        <v>234</v>
      </c>
      <c r="D16" s="9" t="s">
        <v>236</v>
      </c>
      <c r="E16" s="9" t="s">
        <v>235</v>
      </c>
    </row>
    <row r="17" spans="1:5" x14ac:dyDescent="0.25">
      <c r="A17" s="8" t="s">
        <v>280</v>
      </c>
      <c r="B17" s="8" t="s">
        <v>213</v>
      </c>
      <c r="C17" s="9" t="s">
        <v>234</v>
      </c>
      <c r="D17" s="9" t="s">
        <v>236</v>
      </c>
      <c r="E17" s="9" t="s">
        <v>235</v>
      </c>
    </row>
    <row r="18" spans="1:5" x14ac:dyDescent="0.25">
      <c r="A18" s="8" t="s">
        <v>281</v>
      </c>
      <c r="B18" s="8" t="s">
        <v>213</v>
      </c>
      <c r="C18" s="9" t="s">
        <v>237</v>
      </c>
      <c r="D18" s="9" t="s">
        <v>239</v>
      </c>
      <c r="E18" s="9" t="s">
        <v>238</v>
      </c>
    </row>
    <row r="19" spans="1:5" x14ac:dyDescent="0.25">
      <c r="A19" s="8" t="s">
        <v>282</v>
      </c>
      <c r="B19" s="8" t="s">
        <v>213</v>
      </c>
      <c r="C19" s="9" t="s">
        <v>237</v>
      </c>
      <c r="D19" s="9" t="s">
        <v>239</v>
      </c>
      <c r="E19" s="9" t="s">
        <v>238</v>
      </c>
    </row>
    <row r="20" spans="1:5" x14ac:dyDescent="0.25">
      <c r="A20" s="10" t="s">
        <v>293</v>
      </c>
      <c r="B20" s="8" t="s">
        <v>213</v>
      </c>
      <c r="C20" s="9" t="s">
        <v>108</v>
      </c>
      <c r="D20" s="11" t="s">
        <v>138</v>
      </c>
      <c r="E20" s="9"/>
    </row>
    <row r="21" spans="1:5" x14ac:dyDescent="0.25">
      <c r="A21" s="8" t="s">
        <v>283</v>
      </c>
      <c r="B21" s="8" t="s">
        <v>213</v>
      </c>
      <c r="C21" s="9" t="s">
        <v>27</v>
      </c>
      <c r="D21" s="9" t="s">
        <v>139</v>
      </c>
      <c r="E21" s="9" t="s">
        <v>240</v>
      </c>
    </row>
    <row r="22" spans="1:5" x14ac:dyDescent="0.25">
      <c r="A22" s="10" t="s">
        <v>294</v>
      </c>
      <c r="B22" s="8" t="s">
        <v>213</v>
      </c>
      <c r="C22" s="9" t="s">
        <v>264</v>
      </c>
      <c r="D22" s="9" t="s">
        <v>265</v>
      </c>
      <c r="E22" s="9"/>
    </row>
    <row r="23" spans="1:5" x14ac:dyDescent="0.25">
      <c r="A23" s="10" t="s">
        <v>295</v>
      </c>
      <c r="B23" s="8" t="s">
        <v>213</v>
      </c>
      <c r="C23" s="11" t="s">
        <v>38</v>
      </c>
      <c r="D23" s="9" t="s">
        <v>135</v>
      </c>
      <c r="E23" s="11"/>
    </row>
    <row r="24" spans="1:5" x14ac:dyDescent="0.25">
      <c r="A24" s="10" t="s">
        <v>296</v>
      </c>
      <c r="B24" s="8" t="s">
        <v>213</v>
      </c>
      <c r="C24" s="11" t="s">
        <v>17</v>
      </c>
      <c r="D24" s="11" t="s">
        <v>136</v>
      </c>
      <c r="E24" s="11"/>
    </row>
    <row r="25" spans="1:5" x14ac:dyDescent="0.25">
      <c r="A25" s="10" t="s">
        <v>297</v>
      </c>
      <c r="B25" s="8" t="s">
        <v>213</v>
      </c>
      <c r="C25" s="11" t="s">
        <v>39</v>
      </c>
      <c r="D25" s="11" t="s">
        <v>137</v>
      </c>
      <c r="E25" s="11"/>
    </row>
    <row r="26" spans="1:5" x14ac:dyDescent="0.25">
      <c r="A26" s="8" t="s">
        <v>286</v>
      </c>
      <c r="B26" s="8" t="s">
        <v>213</v>
      </c>
      <c r="C26" s="9" t="s">
        <v>31</v>
      </c>
      <c r="D26" s="9" t="s">
        <v>140</v>
      </c>
      <c r="E26" s="9" t="s">
        <v>251</v>
      </c>
    </row>
    <row r="27" spans="1:5" x14ac:dyDescent="0.25">
      <c r="A27" s="8" t="s">
        <v>287</v>
      </c>
      <c r="B27" s="8" t="s">
        <v>213</v>
      </c>
      <c r="C27" s="9" t="s">
        <v>28</v>
      </c>
      <c r="D27" s="9" t="s">
        <v>141</v>
      </c>
      <c r="E27" s="9" t="s">
        <v>252</v>
      </c>
    </row>
    <row r="28" spans="1:5" x14ac:dyDescent="0.25">
      <c r="A28" s="8" t="s">
        <v>288</v>
      </c>
      <c r="B28" s="8" t="s">
        <v>213</v>
      </c>
      <c r="C28" s="9" t="s">
        <v>29</v>
      </c>
      <c r="D28" s="9" t="s">
        <v>142</v>
      </c>
      <c r="E28" s="9" t="s">
        <v>253</v>
      </c>
    </row>
    <row r="29" spans="1:5" x14ac:dyDescent="0.25">
      <c r="A29" s="8" t="s">
        <v>290</v>
      </c>
      <c r="B29" s="8" t="s">
        <v>213</v>
      </c>
      <c r="C29" s="9" t="s">
        <v>49</v>
      </c>
      <c r="D29" s="9" t="s">
        <v>143</v>
      </c>
      <c r="E29" s="9" t="s">
        <v>262</v>
      </c>
    </row>
    <row r="30" spans="1:5" x14ac:dyDescent="0.25">
      <c r="A30" s="8" t="s">
        <v>290</v>
      </c>
      <c r="B30" s="8" t="s">
        <v>213</v>
      </c>
      <c r="C30" s="12" t="s">
        <v>50</v>
      </c>
      <c r="D30" s="12" t="s">
        <v>298</v>
      </c>
      <c r="E30" s="12" t="s">
        <v>299</v>
      </c>
    </row>
    <row r="31" spans="1:5" x14ac:dyDescent="0.25">
      <c r="A31" s="8" t="s">
        <v>291</v>
      </c>
      <c r="B31" s="8" t="s">
        <v>213</v>
      </c>
      <c r="C31" s="9" t="s">
        <v>51</v>
      </c>
      <c r="D31" s="9" t="s">
        <v>144</v>
      </c>
      <c r="E31" s="9" t="s">
        <v>263</v>
      </c>
    </row>
    <row r="32" spans="1:5" x14ac:dyDescent="0.25">
      <c r="A32" s="10" t="s">
        <v>300</v>
      </c>
      <c r="B32" s="8" t="s">
        <v>213</v>
      </c>
      <c r="C32" s="11" t="s">
        <v>52</v>
      </c>
      <c r="D32" s="11" t="s">
        <v>145</v>
      </c>
      <c r="E32" s="11"/>
    </row>
    <row r="33" spans="1:5" x14ac:dyDescent="0.25">
      <c r="A33" s="8" t="s">
        <v>301</v>
      </c>
      <c r="B33" s="8" t="s">
        <v>213</v>
      </c>
      <c r="C33" s="11" t="s">
        <v>30</v>
      </c>
      <c r="D33" s="11" t="s">
        <v>30</v>
      </c>
      <c r="E33" s="11"/>
    </row>
    <row r="34" spans="1:5" x14ac:dyDescent="0.25">
      <c r="A34" s="10" t="s">
        <v>302</v>
      </c>
      <c r="B34" s="8" t="s">
        <v>213</v>
      </c>
      <c r="C34" s="11" t="s">
        <v>33</v>
      </c>
      <c r="D34" s="11" t="s">
        <v>146</v>
      </c>
      <c r="E34" s="11"/>
    </row>
    <row r="35" spans="1:5" x14ac:dyDescent="0.25">
      <c r="A35" s="8" t="s">
        <v>303</v>
      </c>
      <c r="B35" s="8" t="s">
        <v>213</v>
      </c>
      <c r="C35" s="11" t="s">
        <v>87</v>
      </c>
      <c r="D35" s="11" t="s">
        <v>147</v>
      </c>
      <c r="E35" s="11"/>
    </row>
    <row r="36" spans="1:5" x14ac:dyDescent="0.25">
      <c r="A36" s="10" t="s">
        <v>304</v>
      </c>
      <c r="B36" s="10" t="s">
        <v>305</v>
      </c>
      <c r="C36" s="11" t="s">
        <v>306</v>
      </c>
      <c r="D36" s="11" t="s">
        <v>307</v>
      </c>
      <c r="E36" s="11"/>
    </row>
    <row r="37" spans="1:5" x14ac:dyDescent="0.25">
      <c r="A37" s="10" t="s">
        <v>308</v>
      </c>
      <c r="B37" s="10" t="s">
        <v>305</v>
      </c>
      <c r="C37" s="11" t="s">
        <v>309</v>
      </c>
      <c r="D37" s="11" t="s">
        <v>310</v>
      </c>
      <c r="E37" s="11"/>
    </row>
    <row r="38" spans="1:5" x14ac:dyDescent="0.25">
      <c r="A38" s="10" t="s">
        <v>311</v>
      </c>
      <c r="B38" s="10" t="s">
        <v>241</v>
      </c>
      <c r="C38" s="9" t="s">
        <v>116</v>
      </c>
      <c r="D38" s="9" t="s">
        <v>148</v>
      </c>
      <c r="E38" s="9"/>
    </row>
    <row r="39" spans="1:5" x14ac:dyDescent="0.25">
      <c r="A39" s="10" t="s">
        <v>311</v>
      </c>
      <c r="B39" s="10" t="s">
        <v>241</v>
      </c>
      <c r="C39" s="9" t="s">
        <v>186</v>
      </c>
      <c r="D39" s="9" t="s">
        <v>149</v>
      </c>
      <c r="E39" s="9"/>
    </row>
    <row r="40" spans="1:5" x14ac:dyDescent="0.25">
      <c r="A40" s="8" t="s">
        <v>284</v>
      </c>
      <c r="B40" s="8" t="s">
        <v>241</v>
      </c>
      <c r="C40" s="9" t="s">
        <v>187</v>
      </c>
      <c r="D40" s="9" t="s">
        <v>150</v>
      </c>
      <c r="E40" s="9" t="s">
        <v>242</v>
      </c>
    </row>
    <row r="41" spans="1:5" x14ac:dyDescent="0.25">
      <c r="A41" s="8" t="s">
        <v>284</v>
      </c>
      <c r="B41" s="8" t="s">
        <v>241</v>
      </c>
      <c r="C41" s="9" t="s">
        <v>188</v>
      </c>
      <c r="D41" s="9" t="s">
        <v>151</v>
      </c>
      <c r="E41" s="9" t="s">
        <v>243</v>
      </c>
    </row>
    <row r="42" spans="1:5" x14ac:dyDescent="0.25">
      <c r="A42" s="8" t="s">
        <v>285</v>
      </c>
      <c r="B42" s="8" t="s">
        <v>241</v>
      </c>
      <c r="C42" s="9" t="s">
        <v>189</v>
      </c>
      <c r="D42" s="9" t="s">
        <v>152</v>
      </c>
      <c r="E42" s="9" t="s">
        <v>244</v>
      </c>
    </row>
    <row r="43" spans="1:5" x14ac:dyDescent="0.25">
      <c r="A43" s="8" t="s">
        <v>285</v>
      </c>
      <c r="B43" s="8" t="s">
        <v>241</v>
      </c>
      <c r="C43" s="9" t="s">
        <v>245</v>
      </c>
      <c r="D43" s="9" t="s">
        <v>153</v>
      </c>
      <c r="E43" s="9" t="s">
        <v>246</v>
      </c>
    </row>
    <row r="44" spans="1:5" x14ac:dyDescent="0.25">
      <c r="A44" s="8" t="s">
        <v>285</v>
      </c>
      <c r="B44" s="8" t="s">
        <v>241</v>
      </c>
      <c r="C44" s="9" t="s">
        <v>247</v>
      </c>
      <c r="D44" s="9" t="s">
        <v>190</v>
      </c>
      <c r="E44" s="9" t="s">
        <v>248</v>
      </c>
    </row>
    <row r="45" spans="1:5" x14ac:dyDescent="0.25">
      <c r="A45" s="8" t="s">
        <v>285</v>
      </c>
      <c r="B45" s="8" t="s">
        <v>241</v>
      </c>
      <c r="C45" s="9" t="s">
        <v>102</v>
      </c>
      <c r="D45" s="9" t="s">
        <v>102</v>
      </c>
      <c r="E45" s="9" t="s">
        <v>102</v>
      </c>
    </row>
    <row r="46" spans="1:5" x14ac:dyDescent="0.25">
      <c r="A46" s="8" t="s">
        <v>285</v>
      </c>
      <c r="B46" s="8" t="s">
        <v>241</v>
      </c>
      <c r="C46" s="9" t="s">
        <v>117</v>
      </c>
      <c r="D46" s="9" t="s">
        <v>117</v>
      </c>
      <c r="E46" s="9" t="s">
        <v>117</v>
      </c>
    </row>
    <row r="47" spans="1:5" x14ac:dyDescent="0.25">
      <c r="A47" s="8" t="s">
        <v>285</v>
      </c>
      <c r="B47" s="8" t="s">
        <v>241</v>
      </c>
      <c r="C47" s="9" t="s">
        <v>249</v>
      </c>
      <c r="D47" s="9" t="s">
        <v>154</v>
      </c>
      <c r="E47" s="9" t="s">
        <v>250</v>
      </c>
    </row>
    <row r="48" spans="1:5" x14ac:dyDescent="0.25">
      <c r="A48" s="8" t="s">
        <v>289</v>
      </c>
      <c r="B48" s="8" t="s">
        <v>241</v>
      </c>
      <c r="C48" s="9" t="s">
        <v>254</v>
      </c>
      <c r="D48" s="9" t="s">
        <v>191</v>
      </c>
      <c r="E48" s="9" t="s">
        <v>255</v>
      </c>
    </row>
    <row r="49" spans="1:5" x14ac:dyDescent="0.25">
      <c r="A49" s="8" t="s">
        <v>289</v>
      </c>
      <c r="B49" s="8" t="s">
        <v>241</v>
      </c>
      <c r="C49" s="9" t="s">
        <v>256</v>
      </c>
      <c r="D49" s="9" t="s">
        <v>192</v>
      </c>
      <c r="E49" s="9" t="s">
        <v>257</v>
      </c>
    </row>
    <row r="50" spans="1:5" x14ac:dyDescent="0.25">
      <c r="A50" s="8" t="s">
        <v>289</v>
      </c>
      <c r="B50" s="8" t="s">
        <v>241</v>
      </c>
      <c r="C50" s="9" t="s">
        <v>118</v>
      </c>
      <c r="D50" s="9" t="s">
        <v>193</v>
      </c>
      <c r="E50" s="9" t="s">
        <v>258</v>
      </c>
    </row>
    <row r="51" spans="1:5" x14ac:dyDescent="0.25">
      <c r="A51" s="8" t="s">
        <v>289</v>
      </c>
      <c r="B51" s="8" t="s">
        <v>241</v>
      </c>
      <c r="C51" s="9" t="s">
        <v>119</v>
      </c>
      <c r="D51" s="9" t="s">
        <v>194</v>
      </c>
      <c r="E51" s="9" t="s">
        <v>259</v>
      </c>
    </row>
    <row r="52" spans="1:5" x14ac:dyDescent="0.25">
      <c r="A52" s="8" t="s">
        <v>289</v>
      </c>
      <c r="B52" s="8" t="s">
        <v>241</v>
      </c>
      <c r="C52" s="9" t="s">
        <v>260</v>
      </c>
      <c r="D52" s="9" t="s">
        <v>195</v>
      </c>
      <c r="E52" s="9" t="s">
        <v>261</v>
      </c>
    </row>
    <row r="53" spans="1:5" x14ac:dyDescent="0.25">
      <c r="A53" s="10" t="s">
        <v>312</v>
      </c>
      <c r="B53" s="8" t="s">
        <v>241</v>
      </c>
      <c r="C53" s="9" t="s">
        <v>103</v>
      </c>
      <c r="D53" s="9" t="s">
        <v>155</v>
      </c>
      <c r="E53" s="9"/>
    </row>
    <row r="54" spans="1:5" x14ac:dyDescent="0.25">
      <c r="A54" s="10" t="s">
        <v>312</v>
      </c>
      <c r="B54" s="8" t="s">
        <v>241</v>
      </c>
      <c r="C54" s="9" t="s">
        <v>100</v>
      </c>
      <c r="D54" s="9" t="s">
        <v>156</v>
      </c>
      <c r="E54" s="9"/>
    </row>
    <row r="55" spans="1:5" x14ac:dyDescent="0.25">
      <c r="A55" s="10" t="s">
        <v>312</v>
      </c>
      <c r="B55" s="8" t="s">
        <v>241</v>
      </c>
      <c r="C55" s="9" t="s">
        <v>120</v>
      </c>
      <c r="D55" s="9" t="s">
        <v>157</v>
      </c>
      <c r="E55" s="9"/>
    </row>
    <row r="56" spans="1:5" x14ac:dyDescent="0.25">
      <c r="A56" s="10" t="s">
        <v>312</v>
      </c>
      <c r="B56" s="8" t="s">
        <v>241</v>
      </c>
      <c r="C56" s="9" t="s">
        <v>104</v>
      </c>
      <c r="D56" s="9" t="s">
        <v>158</v>
      </c>
      <c r="E56" s="9"/>
    </row>
    <row r="57" spans="1:5" x14ac:dyDescent="0.25">
      <c r="A57" s="8" t="s">
        <v>313</v>
      </c>
      <c r="B57" s="8" t="s">
        <v>213</v>
      </c>
      <c r="C57" s="9" t="s">
        <v>64</v>
      </c>
      <c r="D57" s="9" t="s">
        <v>159</v>
      </c>
      <c r="E57" s="9" t="s">
        <v>314</v>
      </c>
    </row>
    <row r="58" spans="1:5" x14ac:dyDescent="0.25">
      <c r="A58" s="8" t="s">
        <v>315</v>
      </c>
      <c r="B58" s="8" t="s">
        <v>213</v>
      </c>
      <c r="C58" s="9" t="s">
        <v>48</v>
      </c>
      <c r="D58" s="9" t="s">
        <v>160</v>
      </c>
      <c r="E58" s="9" t="s">
        <v>316</v>
      </c>
    </row>
    <row r="59" spans="1:5" x14ac:dyDescent="0.25">
      <c r="A59" s="8" t="s">
        <v>317</v>
      </c>
      <c r="B59" s="8" t="s">
        <v>213</v>
      </c>
      <c r="C59" s="9" t="s">
        <v>63</v>
      </c>
      <c r="D59" s="9" t="s">
        <v>161</v>
      </c>
      <c r="E59" s="9" t="s">
        <v>318</v>
      </c>
    </row>
    <row r="60" spans="1:5" x14ac:dyDescent="0.25">
      <c r="A60" s="8" t="s">
        <v>319</v>
      </c>
      <c r="B60" s="8" t="s">
        <v>213</v>
      </c>
      <c r="C60" s="9" t="s">
        <v>66</v>
      </c>
      <c r="D60" s="9" t="s">
        <v>162</v>
      </c>
      <c r="E60" s="9" t="s">
        <v>320</v>
      </c>
    </row>
    <row r="61" spans="1:5" x14ac:dyDescent="0.25">
      <c r="A61" s="8" t="s">
        <v>321</v>
      </c>
      <c r="B61" s="8" t="s">
        <v>213</v>
      </c>
      <c r="C61" s="9" t="s">
        <v>89</v>
      </c>
      <c r="D61" s="9" t="s">
        <v>163</v>
      </c>
      <c r="E61" s="9" t="s">
        <v>322</v>
      </c>
    </row>
    <row r="62" spans="1:5" x14ac:dyDescent="0.25">
      <c r="A62" s="8" t="s">
        <v>323</v>
      </c>
      <c r="B62" s="8" t="s">
        <v>213</v>
      </c>
      <c r="C62" s="9" t="s">
        <v>65</v>
      </c>
      <c r="D62" s="9" t="s">
        <v>164</v>
      </c>
      <c r="E62" s="9" t="s">
        <v>324</v>
      </c>
    </row>
    <row r="63" spans="1:5" x14ac:dyDescent="0.25">
      <c r="A63" s="8" t="s">
        <v>325</v>
      </c>
      <c r="B63" s="8" t="s">
        <v>213</v>
      </c>
      <c r="C63" s="9" t="s">
        <v>101</v>
      </c>
      <c r="D63" s="9" t="s">
        <v>165</v>
      </c>
      <c r="E63" s="9" t="s">
        <v>326</v>
      </c>
    </row>
    <row r="64" spans="1:5" x14ac:dyDescent="0.25">
      <c r="A64" s="8" t="s">
        <v>327</v>
      </c>
      <c r="B64" s="8" t="s">
        <v>213</v>
      </c>
      <c r="C64" s="9" t="s">
        <v>92</v>
      </c>
      <c r="D64" s="9" t="s">
        <v>328</v>
      </c>
      <c r="E64" s="9" t="s">
        <v>329</v>
      </c>
    </row>
    <row r="65" spans="1:5" x14ac:dyDescent="0.25">
      <c r="A65" s="8" t="s">
        <v>330</v>
      </c>
      <c r="B65" s="8" t="s">
        <v>213</v>
      </c>
      <c r="C65" s="9" t="s">
        <v>53</v>
      </c>
      <c r="D65" s="9" t="s">
        <v>331</v>
      </c>
      <c r="E65" s="9" t="s">
        <v>332</v>
      </c>
    </row>
    <row r="66" spans="1:5" x14ac:dyDescent="0.25">
      <c r="A66" s="8" t="s">
        <v>333</v>
      </c>
      <c r="B66" s="8" t="s">
        <v>213</v>
      </c>
      <c r="C66" s="9" t="s">
        <v>54</v>
      </c>
      <c r="D66" s="9" t="s">
        <v>334</v>
      </c>
      <c r="E66" s="9" t="s">
        <v>335</v>
      </c>
    </row>
    <row r="67" spans="1:5" x14ac:dyDescent="0.25">
      <c r="A67" s="8" t="s">
        <v>336</v>
      </c>
      <c r="B67" s="8" t="s">
        <v>213</v>
      </c>
      <c r="C67" s="9" t="s">
        <v>55</v>
      </c>
      <c r="D67" s="9" t="s">
        <v>166</v>
      </c>
      <c r="E67" s="9" t="s">
        <v>337</v>
      </c>
    </row>
    <row r="68" spans="1:5" x14ac:dyDescent="0.25">
      <c r="A68" s="8" t="s">
        <v>338</v>
      </c>
      <c r="B68" s="8" t="s">
        <v>213</v>
      </c>
      <c r="C68" s="9" t="s">
        <v>167</v>
      </c>
      <c r="D68" s="9" t="s">
        <v>339</v>
      </c>
      <c r="E68" s="9" t="s">
        <v>340</v>
      </c>
    </row>
    <row r="69" spans="1:5" x14ac:dyDescent="0.25">
      <c r="A69" s="8" t="s">
        <v>341</v>
      </c>
      <c r="B69" s="8" t="s">
        <v>241</v>
      </c>
      <c r="C69" s="9" t="s">
        <v>113</v>
      </c>
      <c r="D69" s="9" t="s">
        <v>209</v>
      </c>
      <c r="E69" s="9"/>
    </row>
    <row r="70" spans="1:5" x14ac:dyDescent="0.25">
      <c r="A70" s="8" t="s">
        <v>341</v>
      </c>
      <c r="B70" s="8" t="s">
        <v>241</v>
      </c>
      <c r="C70" s="9" t="s">
        <v>121</v>
      </c>
      <c r="D70" s="9" t="s">
        <v>208</v>
      </c>
      <c r="E70" s="9"/>
    </row>
    <row r="71" spans="1:5" x14ac:dyDescent="0.25">
      <c r="A71" s="10" t="s">
        <v>342</v>
      </c>
      <c r="B71" s="10" t="s">
        <v>213</v>
      </c>
      <c r="C71" s="9" t="s">
        <v>67</v>
      </c>
      <c r="D71" s="9" t="s">
        <v>343</v>
      </c>
      <c r="E71" s="9" t="s">
        <v>344</v>
      </c>
    </row>
    <row r="72" spans="1:5" x14ac:dyDescent="0.25">
      <c r="A72" s="10" t="s">
        <v>345</v>
      </c>
      <c r="B72" s="10" t="s">
        <v>213</v>
      </c>
      <c r="C72" s="9" t="s">
        <v>70</v>
      </c>
      <c r="D72" s="9" t="s">
        <v>346</v>
      </c>
      <c r="E72" s="9" t="s">
        <v>347</v>
      </c>
    </row>
    <row r="73" spans="1:5" x14ac:dyDescent="0.25">
      <c r="A73" s="10" t="s">
        <v>348</v>
      </c>
      <c r="B73" s="10" t="s">
        <v>213</v>
      </c>
      <c r="C73" s="9" t="s">
        <v>73</v>
      </c>
      <c r="D73" s="9" t="s">
        <v>349</v>
      </c>
      <c r="E73" s="9" t="s">
        <v>350</v>
      </c>
    </row>
    <row r="74" spans="1:5" x14ac:dyDescent="0.25">
      <c r="A74" s="10" t="s">
        <v>351</v>
      </c>
      <c r="B74" s="10" t="s">
        <v>213</v>
      </c>
      <c r="C74" s="9" t="s">
        <v>76</v>
      </c>
      <c r="D74" s="9" t="s">
        <v>352</v>
      </c>
      <c r="E74" s="9" t="s">
        <v>353</v>
      </c>
    </row>
    <row r="75" spans="1:5" x14ac:dyDescent="0.25">
      <c r="A75" s="10" t="s">
        <v>354</v>
      </c>
      <c r="B75" s="10" t="s">
        <v>213</v>
      </c>
      <c r="C75" s="9" t="s">
        <v>79</v>
      </c>
      <c r="D75" s="9" t="s">
        <v>79</v>
      </c>
      <c r="E75" s="9" t="s">
        <v>79</v>
      </c>
    </row>
    <row r="76" spans="1:5" x14ac:dyDescent="0.25">
      <c r="A76" s="10" t="s">
        <v>355</v>
      </c>
      <c r="B76" s="10" t="s">
        <v>213</v>
      </c>
      <c r="C76" s="9" t="s">
        <v>82</v>
      </c>
      <c r="D76" s="9" t="s">
        <v>356</v>
      </c>
      <c r="E76" s="9" t="s">
        <v>357</v>
      </c>
    </row>
    <row r="77" spans="1:5" x14ac:dyDescent="0.25">
      <c r="A77" s="10" t="s">
        <v>358</v>
      </c>
      <c r="B77" s="10" t="s">
        <v>213</v>
      </c>
      <c r="C77" s="9" t="s">
        <v>68</v>
      </c>
      <c r="D77" s="9" t="s">
        <v>359</v>
      </c>
      <c r="E77" s="9" t="s">
        <v>360</v>
      </c>
    </row>
    <row r="78" spans="1:5" x14ac:dyDescent="0.25">
      <c r="A78" s="10" t="s">
        <v>361</v>
      </c>
      <c r="B78" s="10" t="s">
        <v>213</v>
      </c>
      <c r="C78" s="9" t="s">
        <v>71</v>
      </c>
      <c r="D78" s="9" t="s">
        <v>362</v>
      </c>
      <c r="E78" s="9" t="s">
        <v>363</v>
      </c>
    </row>
    <row r="79" spans="1:5" x14ac:dyDescent="0.25">
      <c r="A79" s="10" t="s">
        <v>364</v>
      </c>
      <c r="B79" s="10" t="s">
        <v>213</v>
      </c>
      <c r="C79" s="9" t="s">
        <v>74</v>
      </c>
      <c r="D79" s="9" t="s">
        <v>365</v>
      </c>
      <c r="E79" s="9" t="s">
        <v>366</v>
      </c>
    </row>
    <row r="80" spans="1:5" x14ac:dyDescent="0.25">
      <c r="A80" s="10" t="s">
        <v>367</v>
      </c>
      <c r="B80" s="10" t="s">
        <v>213</v>
      </c>
      <c r="C80" s="9" t="s">
        <v>77</v>
      </c>
      <c r="D80" s="9" t="s">
        <v>368</v>
      </c>
      <c r="E80" s="9" t="s">
        <v>369</v>
      </c>
    </row>
    <row r="81" spans="1:5" x14ac:dyDescent="0.25">
      <c r="A81" s="10" t="s">
        <v>370</v>
      </c>
      <c r="B81" s="10" t="s">
        <v>213</v>
      </c>
      <c r="C81" s="9" t="s">
        <v>80</v>
      </c>
      <c r="D81" s="9" t="s">
        <v>371</v>
      </c>
      <c r="E81" s="9" t="s">
        <v>372</v>
      </c>
    </row>
    <row r="82" spans="1:5" x14ac:dyDescent="0.25">
      <c r="A82" s="10" t="s">
        <v>373</v>
      </c>
      <c r="B82" s="10" t="s">
        <v>213</v>
      </c>
      <c r="C82" s="9" t="s">
        <v>83</v>
      </c>
      <c r="D82" s="9" t="s">
        <v>374</v>
      </c>
      <c r="E82" s="9" t="s">
        <v>375</v>
      </c>
    </row>
    <row r="83" spans="1:5" x14ac:dyDescent="0.25">
      <c r="A83" s="10" t="s">
        <v>376</v>
      </c>
      <c r="B83" s="10" t="s">
        <v>213</v>
      </c>
      <c r="C83" s="9" t="s">
        <v>68</v>
      </c>
      <c r="D83" s="9" t="s">
        <v>359</v>
      </c>
      <c r="E83" s="9" t="s">
        <v>360</v>
      </c>
    </row>
    <row r="84" spans="1:5" x14ac:dyDescent="0.25">
      <c r="A84" s="10" t="s">
        <v>377</v>
      </c>
      <c r="B84" s="10" t="s">
        <v>213</v>
      </c>
      <c r="C84" s="9" t="s">
        <v>71</v>
      </c>
      <c r="D84" s="9" t="s">
        <v>362</v>
      </c>
      <c r="E84" s="9" t="s">
        <v>363</v>
      </c>
    </row>
    <row r="85" spans="1:5" x14ac:dyDescent="0.25">
      <c r="A85" s="10" t="s">
        <v>378</v>
      </c>
      <c r="B85" s="10" t="s">
        <v>213</v>
      </c>
      <c r="C85" s="9" t="s">
        <v>74</v>
      </c>
      <c r="D85" s="9" t="s">
        <v>365</v>
      </c>
      <c r="E85" s="9" t="s">
        <v>366</v>
      </c>
    </row>
    <row r="86" spans="1:5" x14ac:dyDescent="0.25">
      <c r="A86" s="10" t="s">
        <v>379</v>
      </c>
      <c r="B86" s="10" t="s">
        <v>213</v>
      </c>
      <c r="C86" s="9" t="s">
        <v>77</v>
      </c>
      <c r="D86" s="9" t="s">
        <v>368</v>
      </c>
      <c r="E86" s="9" t="s">
        <v>369</v>
      </c>
    </row>
    <row r="87" spans="1:5" x14ac:dyDescent="0.25">
      <c r="A87" s="10" t="s">
        <v>380</v>
      </c>
      <c r="B87" s="10" t="s">
        <v>213</v>
      </c>
      <c r="C87" s="9" t="s">
        <v>80</v>
      </c>
      <c r="D87" s="9" t="s">
        <v>371</v>
      </c>
      <c r="E87" s="9" t="s">
        <v>372</v>
      </c>
    </row>
    <row r="88" spans="1:5" x14ac:dyDescent="0.25">
      <c r="A88" s="10" t="s">
        <v>381</v>
      </c>
      <c r="B88" s="10" t="s">
        <v>213</v>
      </c>
      <c r="C88" s="9" t="s">
        <v>83</v>
      </c>
      <c r="D88" s="9" t="s">
        <v>374</v>
      </c>
      <c r="E88" s="9" t="s">
        <v>375</v>
      </c>
    </row>
    <row r="89" spans="1:5" x14ac:dyDescent="0.25">
      <c r="A89" s="10" t="s">
        <v>382</v>
      </c>
      <c r="B89" s="10" t="s">
        <v>213</v>
      </c>
      <c r="C89" s="9" t="s">
        <v>69</v>
      </c>
      <c r="D89" s="9" t="s">
        <v>383</v>
      </c>
      <c r="E89" s="9" t="s">
        <v>384</v>
      </c>
    </row>
    <row r="90" spans="1:5" x14ac:dyDescent="0.25">
      <c r="A90" s="10" t="s">
        <v>385</v>
      </c>
      <c r="B90" s="10" t="s">
        <v>213</v>
      </c>
      <c r="C90" s="9" t="s">
        <v>72</v>
      </c>
      <c r="D90" s="9" t="s">
        <v>386</v>
      </c>
      <c r="E90" s="9" t="s">
        <v>387</v>
      </c>
    </row>
    <row r="91" spans="1:5" x14ac:dyDescent="0.25">
      <c r="A91" s="10" t="s">
        <v>388</v>
      </c>
      <c r="B91" s="10" t="s">
        <v>213</v>
      </c>
      <c r="C91" s="9" t="s">
        <v>75</v>
      </c>
      <c r="D91" s="9" t="s">
        <v>389</v>
      </c>
      <c r="E91" s="9" t="s">
        <v>390</v>
      </c>
    </row>
    <row r="92" spans="1:5" x14ac:dyDescent="0.25">
      <c r="A92" s="10" t="s">
        <v>391</v>
      </c>
      <c r="B92" s="10" t="s">
        <v>213</v>
      </c>
      <c r="C92" s="9" t="s">
        <v>85</v>
      </c>
      <c r="D92" s="9" t="s">
        <v>392</v>
      </c>
      <c r="E92" s="9" t="s">
        <v>393</v>
      </c>
    </row>
    <row r="93" spans="1:5" x14ac:dyDescent="0.25">
      <c r="A93" s="10" t="s">
        <v>394</v>
      </c>
      <c r="B93" s="10" t="s">
        <v>213</v>
      </c>
      <c r="C93" s="9" t="s">
        <v>86</v>
      </c>
      <c r="D93" s="9" t="s">
        <v>395</v>
      </c>
      <c r="E93" s="9" t="s">
        <v>396</v>
      </c>
    </row>
    <row r="94" spans="1:5" x14ac:dyDescent="0.25">
      <c r="A94" s="10" t="s">
        <v>397</v>
      </c>
      <c r="B94" s="10" t="s">
        <v>213</v>
      </c>
      <c r="C94" s="9" t="s">
        <v>78</v>
      </c>
      <c r="D94" s="9" t="s">
        <v>398</v>
      </c>
      <c r="E94" s="9" t="s">
        <v>399</v>
      </c>
    </row>
    <row r="95" spans="1:5" x14ac:dyDescent="0.25">
      <c r="A95" s="10" t="s">
        <v>400</v>
      </c>
      <c r="B95" s="10" t="s">
        <v>213</v>
      </c>
      <c r="C95" s="9" t="s">
        <v>81</v>
      </c>
      <c r="D95" s="9" t="s">
        <v>401</v>
      </c>
      <c r="E95" s="9" t="s">
        <v>402</v>
      </c>
    </row>
    <row r="96" spans="1:5" x14ac:dyDescent="0.25">
      <c r="A96" s="10" t="s">
        <v>403</v>
      </c>
      <c r="B96" s="10" t="s">
        <v>213</v>
      </c>
      <c r="C96" s="9" t="s">
        <v>84</v>
      </c>
      <c r="D96" s="9" t="s">
        <v>404</v>
      </c>
      <c r="E96" s="9" t="s">
        <v>405</v>
      </c>
    </row>
    <row r="97" spans="1:5" x14ac:dyDescent="0.25">
      <c r="A97" s="10" t="s">
        <v>406</v>
      </c>
      <c r="B97" s="10" t="s">
        <v>407</v>
      </c>
      <c r="C97" s="9" t="s">
        <v>67</v>
      </c>
      <c r="D97" s="9" t="s">
        <v>343</v>
      </c>
      <c r="E97" s="9" t="s">
        <v>344</v>
      </c>
    </row>
    <row r="98" spans="1:5" x14ac:dyDescent="0.25">
      <c r="A98" s="10" t="s">
        <v>406</v>
      </c>
      <c r="B98" s="10" t="s">
        <v>407</v>
      </c>
      <c r="C98" s="9" t="s">
        <v>70</v>
      </c>
      <c r="D98" s="9" t="s">
        <v>346</v>
      </c>
      <c r="E98" s="9" t="s">
        <v>347</v>
      </c>
    </row>
    <row r="99" spans="1:5" x14ac:dyDescent="0.25">
      <c r="A99" s="10" t="s">
        <v>406</v>
      </c>
      <c r="B99" s="10" t="s">
        <v>407</v>
      </c>
      <c r="C99" s="9" t="s">
        <v>73</v>
      </c>
      <c r="D99" s="9" t="s">
        <v>349</v>
      </c>
      <c r="E99" s="9" t="s">
        <v>350</v>
      </c>
    </row>
    <row r="100" spans="1:5" x14ac:dyDescent="0.25">
      <c r="A100" s="10" t="s">
        <v>406</v>
      </c>
      <c r="B100" s="10" t="s">
        <v>407</v>
      </c>
      <c r="C100" s="9" t="s">
        <v>76</v>
      </c>
      <c r="D100" s="9" t="s">
        <v>352</v>
      </c>
      <c r="E100" s="9" t="s">
        <v>353</v>
      </c>
    </row>
    <row r="101" spans="1:5" x14ac:dyDescent="0.25">
      <c r="A101" s="10" t="s">
        <v>406</v>
      </c>
      <c r="B101" s="10" t="s">
        <v>407</v>
      </c>
      <c r="C101" s="9" t="s">
        <v>79</v>
      </c>
      <c r="D101" s="9" t="s">
        <v>79</v>
      </c>
      <c r="E101" s="9" t="s">
        <v>79</v>
      </c>
    </row>
    <row r="102" spans="1:5" x14ac:dyDescent="0.25">
      <c r="A102" s="10" t="s">
        <v>406</v>
      </c>
      <c r="B102" s="10" t="s">
        <v>407</v>
      </c>
      <c r="C102" s="9" t="s">
        <v>82</v>
      </c>
      <c r="D102" s="9" t="s">
        <v>356</v>
      </c>
      <c r="E102" s="9" t="s">
        <v>357</v>
      </c>
    </row>
    <row r="103" spans="1:5" x14ac:dyDescent="0.25">
      <c r="A103" s="10" t="s">
        <v>406</v>
      </c>
      <c r="B103" s="10" t="s">
        <v>407</v>
      </c>
      <c r="C103" s="9" t="s">
        <v>68</v>
      </c>
      <c r="D103" s="9" t="s">
        <v>359</v>
      </c>
      <c r="E103" s="9" t="s">
        <v>360</v>
      </c>
    </row>
    <row r="104" spans="1:5" x14ac:dyDescent="0.25">
      <c r="A104" s="10" t="s">
        <v>406</v>
      </c>
      <c r="B104" s="10" t="s">
        <v>407</v>
      </c>
      <c r="C104" s="9" t="s">
        <v>71</v>
      </c>
      <c r="D104" s="9" t="s">
        <v>362</v>
      </c>
      <c r="E104" s="9" t="s">
        <v>363</v>
      </c>
    </row>
    <row r="105" spans="1:5" x14ac:dyDescent="0.25">
      <c r="A105" s="10" t="s">
        <v>406</v>
      </c>
      <c r="B105" s="10" t="s">
        <v>407</v>
      </c>
      <c r="C105" s="9" t="s">
        <v>74</v>
      </c>
      <c r="D105" s="9" t="s">
        <v>365</v>
      </c>
      <c r="E105" s="9" t="s">
        <v>366</v>
      </c>
    </row>
    <row r="106" spans="1:5" x14ac:dyDescent="0.25">
      <c r="A106" s="10" t="s">
        <v>406</v>
      </c>
      <c r="B106" s="10" t="s">
        <v>407</v>
      </c>
      <c r="C106" s="9" t="s">
        <v>77</v>
      </c>
      <c r="D106" s="9" t="s">
        <v>368</v>
      </c>
      <c r="E106" s="9" t="s">
        <v>369</v>
      </c>
    </row>
    <row r="107" spans="1:5" x14ac:dyDescent="0.25">
      <c r="A107" s="10" t="s">
        <v>406</v>
      </c>
      <c r="B107" s="10" t="s">
        <v>407</v>
      </c>
      <c r="C107" s="9" t="s">
        <v>80</v>
      </c>
      <c r="D107" s="9" t="s">
        <v>371</v>
      </c>
      <c r="E107" s="9" t="s">
        <v>372</v>
      </c>
    </row>
    <row r="108" spans="1:5" x14ac:dyDescent="0.25">
      <c r="A108" s="10" t="s">
        <v>406</v>
      </c>
      <c r="B108" s="10" t="s">
        <v>407</v>
      </c>
      <c r="C108" s="9" t="s">
        <v>83</v>
      </c>
      <c r="D108" s="9" t="s">
        <v>374</v>
      </c>
      <c r="E108" s="9" t="s">
        <v>375</v>
      </c>
    </row>
    <row r="109" spans="1:5" x14ac:dyDescent="0.25">
      <c r="A109" s="10" t="s">
        <v>406</v>
      </c>
      <c r="B109" s="10" t="s">
        <v>407</v>
      </c>
      <c r="C109" s="9" t="s">
        <v>69</v>
      </c>
      <c r="D109" s="9" t="s">
        <v>383</v>
      </c>
      <c r="E109" s="9" t="s">
        <v>384</v>
      </c>
    </row>
    <row r="110" spans="1:5" x14ac:dyDescent="0.25">
      <c r="A110" s="10" t="s">
        <v>406</v>
      </c>
      <c r="B110" s="10" t="s">
        <v>407</v>
      </c>
      <c r="C110" s="9" t="s">
        <v>72</v>
      </c>
      <c r="D110" s="9" t="s">
        <v>386</v>
      </c>
      <c r="E110" s="9" t="s">
        <v>387</v>
      </c>
    </row>
    <row r="111" spans="1:5" x14ac:dyDescent="0.25">
      <c r="A111" s="10" t="s">
        <v>406</v>
      </c>
      <c r="B111" s="10" t="s">
        <v>407</v>
      </c>
      <c r="C111" s="9" t="s">
        <v>75</v>
      </c>
      <c r="D111" s="9" t="s">
        <v>389</v>
      </c>
      <c r="E111" s="9" t="s">
        <v>390</v>
      </c>
    </row>
    <row r="112" spans="1:5" x14ac:dyDescent="0.25">
      <c r="A112" s="10" t="s">
        <v>406</v>
      </c>
      <c r="B112" s="10" t="s">
        <v>407</v>
      </c>
      <c r="C112" s="9" t="s">
        <v>85</v>
      </c>
      <c r="D112" s="9" t="s">
        <v>392</v>
      </c>
      <c r="E112" s="9" t="s">
        <v>393</v>
      </c>
    </row>
    <row r="113" spans="1:5" x14ac:dyDescent="0.25">
      <c r="A113" s="10" t="s">
        <v>406</v>
      </c>
      <c r="B113" s="10" t="s">
        <v>407</v>
      </c>
      <c r="C113" s="9" t="s">
        <v>86</v>
      </c>
      <c r="D113" s="9" t="s">
        <v>395</v>
      </c>
      <c r="E113" s="9" t="s">
        <v>396</v>
      </c>
    </row>
    <row r="114" spans="1:5" x14ac:dyDescent="0.25">
      <c r="A114" s="10" t="s">
        <v>406</v>
      </c>
      <c r="B114" s="10" t="s">
        <v>407</v>
      </c>
      <c r="C114" s="9" t="s">
        <v>78</v>
      </c>
      <c r="D114" s="9" t="s">
        <v>398</v>
      </c>
      <c r="E114" s="9" t="s">
        <v>399</v>
      </c>
    </row>
    <row r="115" spans="1:5" x14ac:dyDescent="0.25">
      <c r="A115" s="10" t="s">
        <v>406</v>
      </c>
      <c r="B115" s="10" t="s">
        <v>407</v>
      </c>
      <c r="C115" s="9" t="s">
        <v>81</v>
      </c>
      <c r="D115" s="9" t="s">
        <v>401</v>
      </c>
      <c r="E115" s="9" t="s">
        <v>402</v>
      </c>
    </row>
    <row r="116" spans="1:5" x14ac:dyDescent="0.25">
      <c r="A116" s="10" t="s">
        <v>406</v>
      </c>
      <c r="B116" s="10" t="s">
        <v>407</v>
      </c>
      <c r="C116" s="9" t="s">
        <v>84</v>
      </c>
      <c r="D116" s="9" t="s">
        <v>404</v>
      </c>
      <c r="E116" s="9" t="s">
        <v>405</v>
      </c>
    </row>
    <row r="117" spans="1:5" x14ac:dyDescent="0.25">
      <c r="A117" s="10" t="s">
        <v>408</v>
      </c>
      <c r="B117" s="10" t="s">
        <v>241</v>
      </c>
      <c r="C117" s="9" t="s">
        <v>123</v>
      </c>
      <c r="D117" s="9" t="s">
        <v>197</v>
      </c>
      <c r="E117" s="9" t="s">
        <v>409</v>
      </c>
    </row>
    <row r="118" spans="1:5" x14ac:dyDescent="0.25">
      <c r="A118" s="10" t="s">
        <v>408</v>
      </c>
      <c r="B118" s="10" t="s">
        <v>241</v>
      </c>
      <c r="C118" s="9" t="s">
        <v>122</v>
      </c>
      <c r="D118" s="9" t="s">
        <v>198</v>
      </c>
      <c r="E118" s="9" t="s">
        <v>410</v>
      </c>
    </row>
    <row r="119" spans="1:5" x14ac:dyDescent="0.25">
      <c r="A119" s="10" t="s">
        <v>411</v>
      </c>
      <c r="B119" s="10" t="s">
        <v>241</v>
      </c>
      <c r="C119" s="9" t="s">
        <v>123</v>
      </c>
      <c r="D119" s="9" t="s">
        <v>197</v>
      </c>
      <c r="E119" s="9" t="s">
        <v>409</v>
      </c>
    </row>
    <row r="120" spans="1:5" x14ac:dyDescent="0.25">
      <c r="A120" s="10" t="s">
        <v>411</v>
      </c>
      <c r="B120" s="10" t="s">
        <v>241</v>
      </c>
      <c r="C120" s="9" t="s">
        <v>122</v>
      </c>
      <c r="D120" s="9" t="s">
        <v>198</v>
      </c>
      <c r="E120" s="9" t="s">
        <v>410</v>
      </c>
    </row>
    <row r="121" spans="1:5" x14ac:dyDescent="0.25">
      <c r="A121" s="10" t="s">
        <v>412</v>
      </c>
      <c r="B121" s="10" t="s">
        <v>241</v>
      </c>
      <c r="C121" s="9" t="s">
        <v>123</v>
      </c>
      <c r="D121" s="9" t="s">
        <v>197</v>
      </c>
      <c r="E121" s="9" t="s">
        <v>409</v>
      </c>
    </row>
    <row r="122" spans="1:5" x14ac:dyDescent="0.25">
      <c r="A122" s="10" t="s">
        <v>412</v>
      </c>
      <c r="B122" s="10" t="s">
        <v>241</v>
      </c>
      <c r="C122" s="9" t="s">
        <v>122</v>
      </c>
      <c r="D122" s="9" t="s">
        <v>198</v>
      </c>
      <c r="E122" s="9" t="s">
        <v>410</v>
      </c>
    </row>
    <row r="123" spans="1:5" x14ac:dyDescent="0.25">
      <c r="A123" s="10" t="s">
        <v>413</v>
      </c>
      <c r="B123" s="10" t="s">
        <v>241</v>
      </c>
      <c r="C123" s="9" t="s">
        <v>90</v>
      </c>
      <c r="D123" s="9" t="s">
        <v>199</v>
      </c>
      <c r="E123" s="9" t="s">
        <v>414</v>
      </c>
    </row>
    <row r="124" spans="1:5" x14ac:dyDescent="0.25">
      <c r="A124" s="10" t="s">
        <v>413</v>
      </c>
      <c r="B124" s="10" t="s">
        <v>241</v>
      </c>
      <c r="C124" s="9" t="s">
        <v>124</v>
      </c>
      <c r="D124" s="9" t="s">
        <v>200</v>
      </c>
      <c r="E124" s="9" t="s">
        <v>415</v>
      </c>
    </row>
    <row r="125" spans="1:5" x14ac:dyDescent="0.25">
      <c r="A125" s="8" t="s">
        <v>416</v>
      </c>
      <c r="B125" s="10" t="s">
        <v>241</v>
      </c>
      <c r="C125" s="9" t="s">
        <v>106</v>
      </c>
      <c r="D125" s="9" t="s">
        <v>207</v>
      </c>
      <c r="E125" s="9" t="s">
        <v>417</v>
      </c>
    </row>
    <row r="126" spans="1:5" x14ac:dyDescent="0.25">
      <c r="A126" s="8" t="s">
        <v>416</v>
      </c>
      <c r="B126" s="10" t="s">
        <v>241</v>
      </c>
      <c r="C126" s="9" t="s">
        <v>125</v>
      </c>
      <c r="D126" s="9" t="s">
        <v>201</v>
      </c>
      <c r="E126" s="9" t="s">
        <v>418</v>
      </c>
    </row>
    <row r="127" spans="1:5" x14ac:dyDescent="0.25">
      <c r="A127" s="8" t="s">
        <v>419</v>
      </c>
      <c r="B127" s="10" t="s">
        <v>241</v>
      </c>
      <c r="C127" s="9" t="s">
        <v>114</v>
      </c>
      <c r="D127" s="9" t="s">
        <v>202</v>
      </c>
      <c r="E127" s="9" t="s">
        <v>420</v>
      </c>
    </row>
    <row r="128" spans="1:5" x14ac:dyDescent="0.25">
      <c r="A128" s="8" t="s">
        <v>419</v>
      </c>
      <c r="B128" s="10" t="s">
        <v>241</v>
      </c>
      <c r="C128" s="9" t="s">
        <v>58</v>
      </c>
      <c r="D128" s="9" t="s">
        <v>203</v>
      </c>
      <c r="E128" s="9" t="s">
        <v>421</v>
      </c>
    </row>
    <row r="129" spans="1:5" x14ac:dyDescent="0.25">
      <c r="A129" s="8" t="s">
        <v>422</v>
      </c>
      <c r="B129" s="10" t="s">
        <v>241</v>
      </c>
      <c r="C129" s="9" t="s">
        <v>98</v>
      </c>
      <c r="D129" s="9" t="s">
        <v>204</v>
      </c>
      <c r="E129" s="9" t="s">
        <v>423</v>
      </c>
    </row>
    <row r="130" spans="1:5" x14ac:dyDescent="0.25">
      <c r="A130" s="8" t="s">
        <v>422</v>
      </c>
      <c r="B130" s="10" t="s">
        <v>241</v>
      </c>
      <c r="C130" s="9" t="s">
        <v>107</v>
      </c>
      <c r="D130" s="9" t="s">
        <v>205</v>
      </c>
      <c r="E130" s="9" t="s">
        <v>424</v>
      </c>
    </row>
    <row r="131" spans="1:5" x14ac:dyDescent="0.25">
      <c r="A131" s="8" t="s">
        <v>422</v>
      </c>
      <c r="B131" s="10" t="s">
        <v>241</v>
      </c>
      <c r="C131" s="9" t="s">
        <v>196</v>
      </c>
      <c r="D131" s="9" t="s">
        <v>206</v>
      </c>
      <c r="E131" s="9" t="s">
        <v>425</v>
      </c>
    </row>
    <row r="132" spans="1:5" x14ac:dyDescent="0.25">
      <c r="A132" s="8" t="s">
        <v>426</v>
      </c>
      <c r="B132" s="10" t="s">
        <v>213</v>
      </c>
      <c r="C132" s="9" t="s">
        <v>32</v>
      </c>
      <c r="D132" s="9" t="s">
        <v>168</v>
      </c>
      <c r="E132" s="9"/>
    </row>
    <row r="133" spans="1:5" x14ac:dyDescent="0.25">
      <c r="A133" s="8" t="s">
        <v>427</v>
      </c>
      <c r="B133" s="10" t="s">
        <v>213</v>
      </c>
      <c r="C133" s="9" t="s">
        <v>88</v>
      </c>
      <c r="D133" s="9" t="s">
        <v>88</v>
      </c>
      <c r="E133" s="9"/>
    </row>
    <row r="134" spans="1:5" x14ac:dyDescent="0.25">
      <c r="A134" s="8" t="s">
        <v>428</v>
      </c>
      <c r="B134" s="10" t="s">
        <v>213</v>
      </c>
      <c r="C134" s="9" t="s">
        <v>59</v>
      </c>
      <c r="D134" s="9" t="s">
        <v>59</v>
      </c>
      <c r="E134" s="9"/>
    </row>
    <row r="135" spans="1:5" x14ac:dyDescent="0.25">
      <c r="A135" s="8" t="s">
        <v>429</v>
      </c>
      <c r="B135" s="10" t="s">
        <v>213</v>
      </c>
      <c r="C135" s="9" t="s">
        <v>15</v>
      </c>
      <c r="D135" s="9" t="s">
        <v>15</v>
      </c>
      <c r="E135" s="9"/>
    </row>
    <row r="136" spans="1:5" x14ac:dyDescent="0.25">
      <c r="A136" s="8" t="s">
        <v>430</v>
      </c>
      <c r="B136" s="10" t="s">
        <v>213</v>
      </c>
      <c r="C136" s="9" t="s">
        <v>25</v>
      </c>
      <c r="D136" s="9" t="s">
        <v>169</v>
      </c>
      <c r="E136" s="9"/>
    </row>
    <row r="137" spans="1:5" x14ac:dyDescent="0.25">
      <c r="A137" s="8" t="s">
        <v>431</v>
      </c>
      <c r="B137" s="10" t="s">
        <v>213</v>
      </c>
      <c r="C137" s="9" t="s">
        <v>99</v>
      </c>
      <c r="D137" s="9" t="s">
        <v>170</v>
      </c>
      <c r="E137" s="9"/>
    </row>
    <row r="138" spans="1:5" x14ac:dyDescent="0.25">
      <c r="A138" s="8" t="s">
        <v>432</v>
      </c>
      <c r="B138" s="10" t="s">
        <v>213</v>
      </c>
      <c r="C138" s="9" t="s">
        <v>94</v>
      </c>
      <c r="D138" s="9" t="s">
        <v>94</v>
      </c>
      <c r="E138" s="9"/>
    </row>
    <row r="139" spans="1:5" x14ac:dyDescent="0.25">
      <c r="A139" s="8" t="s">
        <v>433</v>
      </c>
      <c r="B139" s="10" t="s">
        <v>213</v>
      </c>
      <c r="C139" s="9" t="s">
        <v>91</v>
      </c>
      <c r="D139" s="9" t="s">
        <v>171</v>
      </c>
      <c r="E139" s="9"/>
    </row>
    <row r="140" spans="1:5" x14ac:dyDescent="0.25">
      <c r="A140" s="8" t="s">
        <v>434</v>
      </c>
      <c r="B140" s="10" t="s">
        <v>213</v>
      </c>
      <c r="C140" s="9" t="s">
        <v>95</v>
      </c>
      <c r="D140" s="9" t="s">
        <v>173</v>
      </c>
      <c r="E140" s="9"/>
    </row>
    <row r="141" spans="1:5" x14ac:dyDescent="0.25">
      <c r="A141" s="8" t="s">
        <v>435</v>
      </c>
      <c r="B141" s="10" t="s">
        <v>213</v>
      </c>
      <c r="C141" s="9" t="s">
        <v>109</v>
      </c>
      <c r="D141" s="9" t="s">
        <v>172</v>
      </c>
      <c r="E141" s="9"/>
    </row>
    <row r="142" spans="1:5" x14ac:dyDescent="0.25">
      <c r="A142" s="8" t="s">
        <v>436</v>
      </c>
      <c r="B142" s="10" t="s">
        <v>213</v>
      </c>
      <c r="C142" s="9" t="s">
        <v>112</v>
      </c>
      <c r="D142" s="9" t="s">
        <v>174</v>
      </c>
      <c r="E142" s="9"/>
    </row>
    <row r="143" spans="1:5" x14ac:dyDescent="0.25">
      <c r="A143" s="8" t="s">
        <v>437</v>
      </c>
      <c r="B143" s="10" t="s">
        <v>213</v>
      </c>
      <c r="C143" s="9" t="s">
        <v>93</v>
      </c>
      <c r="D143" s="9" t="s">
        <v>175</v>
      </c>
      <c r="E143" s="9"/>
    </row>
    <row r="144" spans="1:5" x14ac:dyDescent="0.25">
      <c r="A144" s="8" t="s">
        <v>438</v>
      </c>
      <c r="B144" s="10" t="s">
        <v>213</v>
      </c>
      <c r="C144" s="9" t="s">
        <v>110</v>
      </c>
      <c r="D144" s="9" t="s">
        <v>176</v>
      </c>
      <c r="E144" s="9"/>
    </row>
    <row r="145" spans="1:5" x14ac:dyDescent="0.25">
      <c r="A145" s="8" t="s">
        <v>439</v>
      </c>
      <c r="B145" s="10" t="s">
        <v>213</v>
      </c>
      <c r="C145" s="9" t="s">
        <v>111</v>
      </c>
      <c r="D145" s="9" t="s">
        <v>177</v>
      </c>
      <c r="E145" s="9"/>
    </row>
    <row r="146" spans="1:5" x14ac:dyDescent="0.25">
      <c r="A146" s="8" t="s">
        <v>440</v>
      </c>
      <c r="B146" s="10" t="s">
        <v>241</v>
      </c>
      <c r="C146" s="9" t="s">
        <v>123</v>
      </c>
      <c r="D146" s="9" t="s">
        <v>197</v>
      </c>
      <c r="E146" s="9" t="s">
        <v>409</v>
      </c>
    </row>
    <row r="147" spans="1:5" x14ac:dyDescent="0.25">
      <c r="A147" s="8" t="str">
        <f>A146</f>
        <v>R50</v>
      </c>
      <c r="B147" s="10" t="s">
        <v>241</v>
      </c>
      <c r="C147" s="9" t="s">
        <v>122</v>
      </c>
      <c r="D147" s="9" t="s">
        <v>198</v>
      </c>
      <c r="E147" s="9" t="s">
        <v>410</v>
      </c>
    </row>
    <row r="148" spans="1:5" x14ac:dyDescent="0.25">
      <c r="A148" s="8" t="s">
        <v>441</v>
      </c>
      <c r="B148" s="10" t="s">
        <v>241</v>
      </c>
      <c r="C148" s="9" t="s">
        <v>123</v>
      </c>
      <c r="D148" s="9" t="s">
        <v>197</v>
      </c>
      <c r="E148" s="9" t="s">
        <v>409</v>
      </c>
    </row>
    <row r="149" spans="1:5" x14ac:dyDescent="0.25">
      <c r="A149" s="8" t="str">
        <f>A148</f>
        <v>R60</v>
      </c>
      <c r="B149" s="10" t="s">
        <v>241</v>
      </c>
      <c r="C149" s="9" t="s">
        <v>122</v>
      </c>
      <c r="D149" s="9" t="s">
        <v>198</v>
      </c>
      <c r="E149" s="9" t="s">
        <v>410</v>
      </c>
    </row>
    <row r="150" spans="1:5" x14ac:dyDescent="0.25">
      <c r="A150" s="8" t="s">
        <v>442</v>
      </c>
      <c r="B150" s="10" t="s">
        <v>241</v>
      </c>
      <c r="C150" s="9" t="s">
        <v>123</v>
      </c>
      <c r="D150" s="9" t="s">
        <v>197</v>
      </c>
      <c r="E150" s="9" t="s">
        <v>409</v>
      </c>
    </row>
    <row r="151" spans="1:5" x14ac:dyDescent="0.25">
      <c r="A151" s="8" t="str">
        <f>A150</f>
        <v>R61</v>
      </c>
      <c r="B151" s="10" t="s">
        <v>241</v>
      </c>
      <c r="C151" s="9" t="s">
        <v>122</v>
      </c>
      <c r="D151" s="9" t="s">
        <v>198</v>
      </c>
      <c r="E151" s="9" t="s">
        <v>410</v>
      </c>
    </row>
    <row r="152" spans="1:5" x14ac:dyDescent="0.25">
      <c r="A152" s="8" t="s">
        <v>443</v>
      </c>
      <c r="B152" s="10" t="s">
        <v>241</v>
      </c>
      <c r="C152" s="9" t="s">
        <v>123</v>
      </c>
      <c r="D152" s="9" t="s">
        <v>197</v>
      </c>
      <c r="E152" s="9" t="s">
        <v>409</v>
      </c>
    </row>
    <row r="153" spans="1:5" x14ac:dyDescent="0.25">
      <c r="A153" s="8" t="str">
        <f>A152</f>
        <v>R62</v>
      </c>
      <c r="B153" s="10" t="s">
        <v>241</v>
      </c>
      <c r="C153" s="9" t="s">
        <v>122</v>
      </c>
      <c r="D153" s="9" t="s">
        <v>198</v>
      </c>
      <c r="E153" s="9" t="s">
        <v>410</v>
      </c>
    </row>
    <row r="154" spans="1:5" x14ac:dyDescent="0.25">
      <c r="A154" s="8" t="s">
        <v>444</v>
      </c>
      <c r="B154" s="10" t="s">
        <v>241</v>
      </c>
      <c r="C154" s="9" t="s">
        <v>123</v>
      </c>
      <c r="D154" s="9" t="s">
        <v>197</v>
      </c>
      <c r="E154" s="9" t="s">
        <v>409</v>
      </c>
    </row>
    <row r="155" spans="1:5" x14ac:dyDescent="0.25">
      <c r="A155" s="8" t="str">
        <f>A154</f>
        <v>R63</v>
      </c>
      <c r="B155" s="10" t="s">
        <v>241</v>
      </c>
      <c r="C155" s="9" t="s">
        <v>122</v>
      </c>
      <c r="D155" s="9" t="s">
        <v>198</v>
      </c>
      <c r="E155" s="9" t="s">
        <v>410</v>
      </c>
    </row>
    <row r="156" spans="1:5" x14ac:dyDescent="0.25">
      <c r="A156" s="8" t="s">
        <v>445</v>
      </c>
      <c r="B156" s="10" t="s">
        <v>213</v>
      </c>
      <c r="C156" s="9" t="s">
        <v>12</v>
      </c>
      <c r="D156" s="9" t="s">
        <v>178</v>
      </c>
      <c r="E156" s="9"/>
    </row>
    <row r="157" spans="1:5" x14ac:dyDescent="0.25">
      <c r="A157" s="8" t="s">
        <v>446</v>
      </c>
      <c r="B157" s="10" t="s">
        <v>213</v>
      </c>
      <c r="C157" s="9" t="s">
        <v>14</v>
      </c>
      <c r="D157" s="9" t="s">
        <v>179</v>
      </c>
      <c r="E157" s="9"/>
    </row>
    <row r="158" spans="1:5" x14ac:dyDescent="0.25">
      <c r="A158" s="8" t="s">
        <v>447</v>
      </c>
      <c r="B158" s="10" t="s">
        <v>241</v>
      </c>
      <c r="C158" s="9" t="s">
        <v>97</v>
      </c>
      <c r="D158" s="9" t="s">
        <v>180</v>
      </c>
      <c r="E158" s="9"/>
    </row>
    <row r="159" spans="1:5" x14ac:dyDescent="0.25">
      <c r="A159" s="8" t="s">
        <v>447</v>
      </c>
      <c r="B159" s="10" t="s">
        <v>241</v>
      </c>
      <c r="C159" s="9" t="s">
        <v>127</v>
      </c>
      <c r="D159" s="9" t="s">
        <v>181</v>
      </c>
      <c r="E159" s="9"/>
    </row>
    <row r="160" spans="1:5" x14ac:dyDescent="0.25">
      <c r="A160" s="8" t="s">
        <v>447</v>
      </c>
      <c r="B160" s="10" t="s">
        <v>241</v>
      </c>
      <c r="C160" s="9" t="s">
        <v>126</v>
      </c>
      <c r="D160" s="9" t="s">
        <v>182</v>
      </c>
      <c r="E160" s="9"/>
    </row>
    <row r="161" spans="1:5" x14ac:dyDescent="0.25">
      <c r="A161" s="8" t="s">
        <v>448</v>
      </c>
      <c r="B161" s="10" t="s">
        <v>213</v>
      </c>
      <c r="C161" s="9" t="s">
        <v>13</v>
      </c>
      <c r="D161" s="9" t="s">
        <v>183</v>
      </c>
      <c r="E161" s="9"/>
    </row>
    <row r="162" spans="1:5" x14ac:dyDescent="0.25">
      <c r="A162" s="8" t="s">
        <v>449</v>
      </c>
      <c r="B162" s="10" t="s">
        <v>213</v>
      </c>
      <c r="C162" s="9" t="s">
        <v>56</v>
      </c>
      <c r="D162" s="9" t="s">
        <v>184</v>
      </c>
      <c r="E162" s="9"/>
    </row>
    <row r="163" spans="1:5" x14ac:dyDescent="0.25">
      <c r="A163" s="8" t="s">
        <v>450</v>
      </c>
      <c r="B163" s="10" t="s">
        <v>213</v>
      </c>
      <c r="C163" s="9" t="s">
        <v>57</v>
      </c>
      <c r="D163" s="9" t="s">
        <v>185</v>
      </c>
      <c r="E163" s="9"/>
    </row>
    <row r="164" spans="1:5" x14ac:dyDescent="0.25">
      <c r="A164" s="8" t="s">
        <v>451</v>
      </c>
      <c r="B164" s="10" t="s">
        <v>213</v>
      </c>
      <c r="C164" s="9" t="s">
        <v>452</v>
      </c>
      <c r="D164" s="9" t="s">
        <v>453</v>
      </c>
      <c r="E164" s="9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128</v>
      </c>
      <c r="B1" s="8" t="s">
        <v>812</v>
      </c>
    </row>
    <row r="8" spans="1:2" x14ac:dyDescent="0.25">
      <c r="B8" s="13"/>
    </row>
    <row r="9" spans="1:2" x14ac:dyDescent="0.25">
      <c r="B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Order form</vt:lpstr>
      <vt:lpstr>Pricelist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Martin Holzer</cp:lastModifiedBy>
  <cp:lastPrinted>2019-03-26T10:52:15Z</cp:lastPrinted>
  <dcterms:created xsi:type="dcterms:W3CDTF">2014-04-24T06:04:09Z</dcterms:created>
  <dcterms:modified xsi:type="dcterms:W3CDTF">2021-04-16T09:17:24Z</dcterms:modified>
</cp:coreProperties>
</file>